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esktop\令和３年度\"/>
    </mc:Choice>
  </mc:AlternateContent>
  <bookViews>
    <workbookView xWindow="0" yWindow="0" windowWidth="28800" windowHeight="12135" activeTab="1"/>
  </bookViews>
  <sheets>
    <sheet name="初期設定" sheetId="2" r:id="rId1"/>
    <sheet name="年間行事" sheetId="3" r:id="rId2"/>
    <sheet name="年間行事 (保護者配布用)" sheetId="5" r:id="rId3"/>
    <sheet name="１月２２日仮" sheetId="4" r:id="rId4"/>
    <sheet name="Sheet1" sheetId="1" r:id="rId5"/>
  </sheets>
  <externalReferences>
    <externalReference r:id="rId6"/>
  </externalReferences>
  <definedNames>
    <definedName name="a" localSheetId="3">#REF!</definedName>
    <definedName name="a" localSheetId="2">#REF!</definedName>
    <definedName name="a">#REF!</definedName>
    <definedName name="_xlnm.Print_Area" localSheetId="3">'１月２２日仮'!$A$1:$AE$36</definedName>
    <definedName name="_xlnm.Print_Area" localSheetId="1">年間行事!$A$1:$AE$36</definedName>
    <definedName name="_xlnm.Print_Area" localSheetId="2">'年間行事 (保護者配布用)'!$A$1:$AE$36</definedName>
    <definedName name="カレンダー" localSheetId="3">#REF!</definedName>
    <definedName name="カレンダー" localSheetId="1">#REF!</definedName>
    <definedName name="カレンダー" localSheetId="2">#REF!</definedName>
    <definedName name="カレンダー">#REF!</definedName>
    <definedName name="休日">[1]祝日!$A$1:$K$22</definedName>
    <definedName name="祝日一覧">初期設定!$B$6:$D$35</definedName>
    <definedName name="登校日">初期設定!$E$5:$G$10</definedName>
    <definedName name="年間行事④" localSheetId="3">#REF!</definedName>
    <definedName name="年間行事④" localSheetId="1">#REF!</definedName>
    <definedName name="年間行事④" localSheetId="2">#REF!</definedName>
    <definedName name="年間行事④">#REF!</definedName>
    <definedName name="配布用" localSheetId="3">#REF!</definedName>
    <definedName name="配布用" localSheetId="2">#REF!</definedName>
    <definedName name="配布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3" l="1"/>
  <c r="D41" i="2" l="1"/>
  <c r="D39" i="2"/>
  <c r="AC3" i="5" l="1"/>
  <c r="BJ3" i="5" s="1"/>
  <c r="BJ4" i="5" s="1"/>
  <c r="AA3" i="5"/>
  <c r="BH3" i="5" s="1"/>
  <c r="BH4" i="5" s="1"/>
  <c r="Y3" i="5"/>
  <c r="BF3" i="5" s="1"/>
  <c r="BF4" i="5" s="1"/>
  <c r="V3" i="5"/>
  <c r="BC3" i="5" s="1"/>
  <c r="BC4" i="5" s="1"/>
  <c r="T3" i="5"/>
  <c r="BA3" i="5" s="1"/>
  <c r="BA4" i="5" s="1"/>
  <c r="R3" i="5"/>
  <c r="AY3" i="5" s="1"/>
  <c r="AY4" i="5" s="1"/>
  <c r="M3" i="5"/>
  <c r="AT3" i="5" s="1"/>
  <c r="AT4" i="5" s="1"/>
  <c r="K3" i="5"/>
  <c r="AR3" i="5" s="1"/>
  <c r="AR4" i="5" s="1"/>
  <c r="I3" i="5"/>
  <c r="AP3" i="5" s="1"/>
  <c r="AP4" i="5" s="1"/>
  <c r="F3" i="5"/>
  <c r="AM3" i="5" s="1"/>
  <c r="AM4" i="5" s="1"/>
  <c r="D3" i="5"/>
  <c r="AK3" i="5" s="1"/>
  <c r="AK4" i="5" s="1"/>
  <c r="B3" i="5"/>
  <c r="AI3" i="5" s="1"/>
  <c r="AI4" i="5" s="1"/>
  <c r="Y2" i="5"/>
  <c r="B2" i="5"/>
  <c r="AD1" i="5"/>
  <c r="D1" i="5"/>
  <c r="AP5" i="5" l="1"/>
  <c r="I4" i="5"/>
  <c r="T4" i="5"/>
  <c r="BA5" i="5"/>
  <c r="BJ5" i="5"/>
  <c r="AC4" i="5"/>
  <c r="AI5" i="5"/>
  <c r="B4" i="5"/>
  <c r="V4" i="5"/>
  <c r="BC5" i="5"/>
  <c r="K4" i="5"/>
  <c r="AR5" i="5"/>
  <c r="BH5" i="5"/>
  <c r="AA4" i="5"/>
  <c r="AM5" i="5"/>
  <c r="F4" i="5"/>
  <c r="AY5" i="5"/>
  <c r="R4" i="5"/>
  <c r="AK5" i="5"/>
  <c r="D4" i="5"/>
  <c r="AT5" i="5"/>
  <c r="M4" i="5"/>
  <c r="BF5" i="5"/>
  <c r="Y4" i="5"/>
  <c r="AC3" i="4"/>
  <c r="BJ3" i="4" s="1"/>
  <c r="BJ4" i="4" s="1"/>
  <c r="AA3" i="4"/>
  <c r="BH3" i="4" s="1"/>
  <c r="BH4" i="4" s="1"/>
  <c r="BH5" i="4" s="1"/>
  <c r="Y3" i="4"/>
  <c r="BF3" i="4" s="1"/>
  <c r="BF4" i="4" s="1"/>
  <c r="Y4" i="4" s="1"/>
  <c r="V3" i="4"/>
  <c r="BC3" i="4" s="1"/>
  <c r="BC4" i="4" s="1"/>
  <c r="T3" i="4"/>
  <c r="BA3" i="4" s="1"/>
  <c r="BA4" i="4" s="1"/>
  <c r="R3" i="4"/>
  <c r="AY3" i="4" s="1"/>
  <c r="AY4" i="4" s="1"/>
  <c r="M3" i="4"/>
  <c r="AT3" i="4" s="1"/>
  <c r="AT4" i="4" s="1"/>
  <c r="K3" i="4"/>
  <c r="AR3" i="4" s="1"/>
  <c r="AR4" i="4" s="1"/>
  <c r="I3" i="4"/>
  <c r="AP3" i="4" s="1"/>
  <c r="AP4" i="4" s="1"/>
  <c r="F3" i="4"/>
  <c r="AM3" i="4" s="1"/>
  <c r="AM4" i="4" s="1"/>
  <c r="D3" i="4"/>
  <c r="AK3" i="4" s="1"/>
  <c r="AK4" i="4" s="1"/>
  <c r="B3" i="4"/>
  <c r="AI3" i="4" s="1"/>
  <c r="AI4" i="4" s="1"/>
  <c r="Y2" i="4"/>
  <c r="B2" i="4"/>
  <c r="AD1" i="4"/>
  <c r="D1" i="4"/>
  <c r="F4" i="4" l="1"/>
  <c r="AM5" i="4"/>
  <c r="BF5" i="4"/>
  <c r="Y5" i="4" s="1"/>
  <c r="AK6" i="5"/>
  <c r="D5" i="5"/>
  <c r="V5" i="5"/>
  <c r="BC6" i="5"/>
  <c r="AR6" i="5"/>
  <c r="K5" i="5"/>
  <c r="T5" i="5"/>
  <c r="BA6" i="5"/>
  <c r="BF6" i="5"/>
  <c r="Y5" i="5"/>
  <c r="AM6" i="5"/>
  <c r="F5" i="5"/>
  <c r="AI6" i="5"/>
  <c r="B5" i="5"/>
  <c r="AT6" i="5"/>
  <c r="M5" i="5"/>
  <c r="AY6" i="5"/>
  <c r="R5" i="5"/>
  <c r="BH6" i="5"/>
  <c r="AA5" i="5"/>
  <c r="BJ6" i="5"/>
  <c r="AC5" i="5"/>
  <c r="AP6" i="5"/>
  <c r="I5" i="5"/>
  <c r="BA5" i="4"/>
  <c r="T4" i="4"/>
  <c r="AT5" i="4"/>
  <c r="M4" i="4"/>
  <c r="BF6" i="4"/>
  <c r="AI5" i="4"/>
  <c r="B4" i="4"/>
  <c r="AR5" i="4"/>
  <c r="K4" i="4"/>
  <c r="BC5" i="4"/>
  <c r="V4" i="4"/>
  <c r="AK5" i="4"/>
  <c r="D4" i="4"/>
  <c r="BJ5" i="4"/>
  <c r="AC4" i="4"/>
  <c r="AY5" i="4"/>
  <c r="R4" i="4"/>
  <c r="BH6" i="4"/>
  <c r="AA5" i="4"/>
  <c r="I4" i="4"/>
  <c r="AP5" i="4"/>
  <c r="AA4" i="4"/>
  <c r="AM6" i="4"/>
  <c r="F5" i="4"/>
  <c r="B23" i="2"/>
  <c r="B24" i="2" s="1"/>
  <c r="D24" i="2" s="1"/>
  <c r="C19" i="2"/>
  <c r="AC3" i="3"/>
  <c r="BJ3" i="3" s="1"/>
  <c r="BJ4" i="3" s="1"/>
  <c r="AA3" i="3"/>
  <c r="BH3" i="3" s="1"/>
  <c r="BH4" i="3" s="1"/>
  <c r="Y3" i="3"/>
  <c r="BF3" i="3" s="1"/>
  <c r="BF4" i="3" s="1"/>
  <c r="V3" i="3"/>
  <c r="BC3" i="3" s="1"/>
  <c r="BC4" i="3" s="1"/>
  <c r="T3" i="3"/>
  <c r="BA3" i="3" s="1"/>
  <c r="BA4" i="3" s="1"/>
  <c r="AY3" i="3"/>
  <c r="AY4" i="3" s="1"/>
  <c r="M3" i="3"/>
  <c r="AT3" i="3" s="1"/>
  <c r="AT4" i="3" s="1"/>
  <c r="K3" i="3"/>
  <c r="AR3" i="3" s="1"/>
  <c r="AR4" i="3" s="1"/>
  <c r="I3" i="3"/>
  <c r="AP3" i="3" s="1"/>
  <c r="AP4" i="3" s="1"/>
  <c r="F3" i="3"/>
  <c r="AM3" i="3" s="1"/>
  <c r="AM4" i="3" s="1"/>
  <c r="D3" i="3"/>
  <c r="AK3" i="3" s="1"/>
  <c r="AK4" i="3" s="1"/>
  <c r="B3" i="3"/>
  <c r="AI3" i="3" s="1"/>
  <c r="AI4" i="3" s="1"/>
  <c r="Y2" i="3"/>
  <c r="B2" i="3"/>
  <c r="AB1" i="3"/>
  <c r="D1" i="3"/>
  <c r="D42" i="2"/>
  <c r="B42" i="2"/>
  <c r="I41" i="2" s="1"/>
  <c r="H41" i="2"/>
  <c r="B41" i="2"/>
  <c r="I40" i="2" s="1"/>
  <c r="D40" i="2"/>
  <c r="H40" i="2" s="1"/>
  <c r="B40" i="2"/>
  <c r="I39" i="2" s="1"/>
  <c r="H39" i="2"/>
  <c r="B39" i="2"/>
  <c r="B34" i="2"/>
  <c r="C35" i="2" s="1"/>
  <c r="B32" i="2"/>
  <c r="C33" i="2" s="1"/>
  <c r="B29" i="2"/>
  <c r="C30" i="2" s="1"/>
  <c r="C28" i="2"/>
  <c r="B28" i="2"/>
  <c r="D28" i="2" s="1"/>
  <c r="G25" i="2"/>
  <c r="B25" i="2"/>
  <c r="C25" i="2" s="1"/>
  <c r="G22" i="2"/>
  <c r="G15" i="2"/>
  <c r="B15" i="2"/>
  <c r="C16" i="2" s="1"/>
  <c r="B14" i="2"/>
  <c r="C14" i="2" s="1"/>
  <c r="B13" i="2"/>
  <c r="C13" i="2" s="1"/>
  <c r="G12" i="2"/>
  <c r="B11" i="2"/>
  <c r="B12" i="2" s="1"/>
  <c r="D12" i="2" s="1"/>
  <c r="C10" i="2"/>
  <c r="C9" i="2"/>
  <c r="C8" i="2"/>
  <c r="C7" i="2"/>
  <c r="N4" i="2"/>
  <c r="N5" i="2" s="1"/>
  <c r="G18" i="2" l="1"/>
  <c r="H13" i="2" s="1"/>
  <c r="I13" i="2" s="1"/>
  <c r="B17" i="2" s="1"/>
  <c r="O4" i="2"/>
  <c r="G19" i="2"/>
  <c r="H14" i="2" s="1"/>
  <c r="C24" i="2"/>
  <c r="T6" i="5"/>
  <c r="BA7" i="5"/>
  <c r="AP7" i="5"/>
  <c r="I6" i="5"/>
  <c r="BH7" i="5"/>
  <c r="AA6" i="5"/>
  <c r="AT7" i="5"/>
  <c r="M6" i="5"/>
  <c r="AM7" i="5"/>
  <c r="F6" i="5"/>
  <c r="BC7" i="5"/>
  <c r="V6" i="5"/>
  <c r="BJ7" i="5"/>
  <c r="AC6" i="5"/>
  <c r="AY7" i="5"/>
  <c r="R6" i="5"/>
  <c r="B6" i="5"/>
  <c r="AI7" i="5"/>
  <c r="BF7" i="5"/>
  <c r="Y6" i="5"/>
  <c r="K6" i="5"/>
  <c r="AR7" i="5"/>
  <c r="AK7" i="5"/>
  <c r="D6" i="5"/>
  <c r="R5" i="4"/>
  <c r="AY6" i="4"/>
  <c r="Y6" i="4"/>
  <c r="BF7" i="4"/>
  <c r="BH7" i="4"/>
  <c r="AA6" i="4"/>
  <c r="AC5" i="4"/>
  <c r="BJ6" i="4"/>
  <c r="BC6" i="4"/>
  <c r="V5" i="4"/>
  <c r="AI6" i="4"/>
  <c r="B5" i="4"/>
  <c r="AT6" i="4"/>
  <c r="M5" i="4"/>
  <c r="D5" i="4"/>
  <c r="AK6" i="4"/>
  <c r="AR6" i="4"/>
  <c r="K5" i="4"/>
  <c r="BA6" i="4"/>
  <c r="T5" i="4"/>
  <c r="AM7" i="4"/>
  <c r="F6" i="4"/>
  <c r="AP6" i="4"/>
  <c r="I5" i="4"/>
  <c r="C15" i="2"/>
  <c r="B16" i="2"/>
  <c r="D16" i="2" s="1"/>
  <c r="G28" i="2"/>
  <c r="H23" i="2" s="1"/>
  <c r="I23" i="2" s="1"/>
  <c r="C23" i="2"/>
  <c r="C17" i="2"/>
  <c r="O5" i="2"/>
  <c r="N6" i="2"/>
  <c r="B35" i="2"/>
  <c r="D35" i="2" s="1"/>
  <c r="C11" i="2"/>
  <c r="C12" i="2"/>
  <c r="I14" i="2"/>
  <c r="C18" i="2" s="1"/>
  <c r="D19" i="2"/>
  <c r="G29" i="2"/>
  <c r="H24" i="2" s="1"/>
  <c r="I24" i="2" s="1"/>
  <c r="B31" i="2" s="1"/>
  <c r="C31" i="2" s="1"/>
  <c r="C32" i="2"/>
  <c r="C34" i="2"/>
  <c r="D21" i="2"/>
  <c r="C20" i="2"/>
  <c r="C21" i="2"/>
  <c r="B26" i="2"/>
  <c r="D26" i="2" s="1"/>
  <c r="C26" i="2"/>
  <c r="C29" i="2"/>
  <c r="B30" i="2"/>
  <c r="D30" i="2" s="1"/>
  <c r="B33" i="2"/>
  <c r="D33" i="2" s="1"/>
  <c r="AI5" i="3"/>
  <c r="B4" i="3"/>
  <c r="BC5" i="3"/>
  <c r="V4" i="3"/>
  <c r="K4" i="3"/>
  <c r="AR5" i="3"/>
  <c r="D4" i="3"/>
  <c r="AK5" i="3"/>
  <c r="Y4" i="3"/>
  <c r="BF5" i="3"/>
  <c r="AT5" i="3"/>
  <c r="M4" i="3"/>
  <c r="AM5" i="3"/>
  <c r="F4" i="3"/>
  <c r="AY5" i="3"/>
  <c r="R4" i="3"/>
  <c r="BH5" i="3"/>
  <c r="AA4" i="3"/>
  <c r="AP5" i="3"/>
  <c r="I4" i="3"/>
  <c r="BA5" i="3"/>
  <c r="T4" i="3"/>
  <c r="BJ5" i="3"/>
  <c r="AC4" i="3"/>
  <c r="AT8" i="5" l="1"/>
  <c r="M7" i="5"/>
  <c r="AK8" i="5"/>
  <c r="D7" i="5"/>
  <c r="BF8" i="5"/>
  <c r="Y7" i="5"/>
  <c r="AY8" i="5"/>
  <c r="R7" i="5"/>
  <c r="V7" i="5"/>
  <c r="BC8" i="5"/>
  <c r="AP8" i="5"/>
  <c r="I7" i="5"/>
  <c r="AR8" i="5"/>
  <c r="K7" i="5"/>
  <c r="AI8" i="5"/>
  <c r="B7" i="5"/>
  <c r="T7" i="5"/>
  <c r="BA8" i="5"/>
  <c r="BJ8" i="5"/>
  <c r="AC7" i="5"/>
  <c r="AM8" i="5"/>
  <c r="F7" i="5"/>
  <c r="BH8" i="5"/>
  <c r="AA7" i="5"/>
  <c r="AK7" i="4"/>
  <c r="D6" i="4"/>
  <c r="BJ7" i="4"/>
  <c r="AC6" i="4"/>
  <c r="BF8" i="4"/>
  <c r="Y7" i="4"/>
  <c r="I6" i="4"/>
  <c r="AP7" i="4"/>
  <c r="BA7" i="4"/>
  <c r="T6" i="4"/>
  <c r="AI7" i="4"/>
  <c r="B6" i="4"/>
  <c r="AY7" i="4"/>
  <c r="R6" i="4"/>
  <c r="AM8" i="4"/>
  <c r="F7" i="4"/>
  <c r="AR7" i="4"/>
  <c r="K6" i="4"/>
  <c r="AT7" i="4"/>
  <c r="M6" i="4"/>
  <c r="BC7" i="4"/>
  <c r="V6" i="4"/>
  <c r="BH8" i="4"/>
  <c r="AA7" i="4"/>
  <c r="K5" i="3"/>
  <c r="AR6" i="3"/>
  <c r="P5" i="2"/>
  <c r="D5" i="3"/>
  <c r="AK6" i="3"/>
  <c r="N7" i="2"/>
  <c r="P6" i="2"/>
  <c r="O6" i="2"/>
  <c r="P4" i="2"/>
  <c r="BJ6" i="3"/>
  <c r="AC5" i="3"/>
  <c r="AP6" i="3"/>
  <c r="I5" i="3"/>
  <c r="AY6" i="3"/>
  <c r="R5" i="3"/>
  <c r="AT6" i="3"/>
  <c r="M5" i="3"/>
  <c r="BC6" i="3"/>
  <c r="V5" i="3"/>
  <c r="BA6" i="3"/>
  <c r="T5" i="3"/>
  <c r="BH6" i="3"/>
  <c r="AA5" i="3"/>
  <c r="AM6" i="3"/>
  <c r="F5" i="3"/>
  <c r="AI6" i="3"/>
  <c r="B5" i="3"/>
  <c r="Y5" i="3"/>
  <c r="BF6" i="3"/>
  <c r="BH9" i="5" l="1"/>
  <c r="AA8" i="5"/>
  <c r="BJ9" i="5"/>
  <c r="AC8" i="5"/>
  <c r="B8" i="5"/>
  <c r="AI9" i="5"/>
  <c r="AP9" i="5"/>
  <c r="I8" i="5"/>
  <c r="AY9" i="5"/>
  <c r="R8" i="5"/>
  <c r="AK9" i="5"/>
  <c r="D8" i="5"/>
  <c r="T8" i="5"/>
  <c r="BA9" i="5"/>
  <c r="BC9" i="5"/>
  <c r="V8" i="5"/>
  <c r="AM9" i="5"/>
  <c r="F8" i="5"/>
  <c r="K8" i="5"/>
  <c r="AR9" i="5"/>
  <c r="BF9" i="5"/>
  <c r="Y8" i="5"/>
  <c r="AT9" i="5"/>
  <c r="M8" i="5"/>
  <c r="BC8" i="4"/>
  <c r="V7" i="4"/>
  <c r="R7" i="4"/>
  <c r="AY8" i="4"/>
  <c r="BA8" i="4"/>
  <c r="T7" i="4"/>
  <c r="D7" i="4"/>
  <c r="AK8" i="4"/>
  <c r="AP8" i="4"/>
  <c r="I7" i="4"/>
  <c r="BH9" i="4"/>
  <c r="AA8" i="4"/>
  <c r="AT8" i="4"/>
  <c r="M7" i="4"/>
  <c r="AM9" i="4"/>
  <c r="F8" i="4"/>
  <c r="AI8" i="4"/>
  <c r="B7" i="4"/>
  <c r="AC7" i="4"/>
  <c r="BJ8" i="4"/>
  <c r="AR8" i="4"/>
  <c r="K7" i="4"/>
  <c r="Y8" i="4"/>
  <c r="BF9" i="4"/>
  <c r="D6" i="3"/>
  <c r="AK7" i="3"/>
  <c r="AM7" i="3"/>
  <c r="F6" i="3"/>
  <c r="BA7" i="3"/>
  <c r="T6" i="3"/>
  <c r="AT7" i="3"/>
  <c r="M6" i="3"/>
  <c r="AP7" i="3"/>
  <c r="I6" i="3"/>
  <c r="AI7" i="3"/>
  <c r="B6" i="3"/>
  <c r="BH7" i="3"/>
  <c r="AA6" i="3"/>
  <c r="BC7" i="3"/>
  <c r="V6" i="3"/>
  <c r="AY7" i="3"/>
  <c r="R6" i="3"/>
  <c r="BJ7" i="3"/>
  <c r="AC6" i="3"/>
  <c r="O7" i="2"/>
  <c r="P7" i="2"/>
  <c r="N8" i="2"/>
  <c r="K6" i="3"/>
  <c r="AR7" i="3"/>
  <c r="Y6" i="3"/>
  <c r="BF7" i="3"/>
  <c r="T9" i="5" l="1"/>
  <c r="BA10" i="5"/>
  <c r="AI10" i="5"/>
  <c r="B9" i="5"/>
  <c r="BF10" i="5"/>
  <c r="Y9" i="5"/>
  <c r="AM10" i="5"/>
  <c r="F9" i="5"/>
  <c r="AY10" i="5"/>
  <c r="R9" i="5"/>
  <c r="BH10" i="5"/>
  <c r="AA9" i="5"/>
  <c r="AR10" i="5"/>
  <c r="K9" i="5"/>
  <c r="AT10" i="5"/>
  <c r="M9" i="5"/>
  <c r="V9" i="5"/>
  <c r="BC10" i="5"/>
  <c r="AK10" i="5"/>
  <c r="D9" i="5"/>
  <c r="AP10" i="5"/>
  <c r="I9" i="5"/>
  <c r="BJ10" i="5"/>
  <c r="AC9" i="5"/>
  <c r="BF10" i="4"/>
  <c r="Y9" i="4"/>
  <c r="BJ9" i="4"/>
  <c r="AC8" i="4"/>
  <c r="AK9" i="4"/>
  <c r="D8" i="4"/>
  <c r="AY9" i="4"/>
  <c r="R8" i="4"/>
  <c r="F9" i="4"/>
  <c r="AM10" i="4"/>
  <c r="BH10" i="4"/>
  <c r="AA9" i="4"/>
  <c r="AR9" i="4"/>
  <c r="K8" i="4"/>
  <c r="AI9" i="4"/>
  <c r="B8" i="4"/>
  <c r="AT9" i="4"/>
  <c r="M8" i="4"/>
  <c r="I8" i="4"/>
  <c r="AP9" i="4"/>
  <c r="BA9" i="4"/>
  <c r="T8" i="4"/>
  <c r="BC9" i="4"/>
  <c r="V8" i="4"/>
  <c r="BF8" i="3"/>
  <c r="Y7" i="3"/>
  <c r="P8" i="2"/>
  <c r="N9" i="2"/>
  <c r="O8" i="2"/>
  <c r="BC8" i="3"/>
  <c r="V7" i="3"/>
  <c r="AI8" i="3"/>
  <c r="B7" i="3"/>
  <c r="AT8" i="3"/>
  <c r="M7" i="3"/>
  <c r="AM8" i="3"/>
  <c r="F7" i="3"/>
  <c r="BJ8" i="3"/>
  <c r="AC7" i="3"/>
  <c r="AK8" i="3"/>
  <c r="D7" i="3"/>
  <c r="K7" i="3"/>
  <c r="AR8" i="3"/>
  <c r="AY8" i="3"/>
  <c r="R7" i="3"/>
  <c r="BH8" i="3"/>
  <c r="AA7" i="3"/>
  <c r="AP8" i="3"/>
  <c r="I7" i="3"/>
  <c r="BA8" i="3"/>
  <c r="T7" i="3"/>
  <c r="AK11" i="5" l="1"/>
  <c r="D10" i="5"/>
  <c r="B10" i="5"/>
  <c r="AI11" i="5"/>
  <c r="BJ11" i="5"/>
  <c r="AC10" i="5"/>
  <c r="BH11" i="5"/>
  <c r="AA10" i="5"/>
  <c r="T10" i="5"/>
  <c r="BA11" i="5"/>
  <c r="AT11" i="5"/>
  <c r="M10" i="5"/>
  <c r="AM11" i="5"/>
  <c r="F10" i="5"/>
  <c r="BC11" i="5"/>
  <c r="V10" i="5"/>
  <c r="AP11" i="5"/>
  <c r="I10" i="5"/>
  <c r="K10" i="5"/>
  <c r="AR11" i="5"/>
  <c r="AY11" i="5"/>
  <c r="R10" i="5"/>
  <c r="BF11" i="5"/>
  <c r="Y10" i="5"/>
  <c r="BA10" i="4"/>
  <c r="T9" i="4"/>
  <c r="AR10" i="4"/>
  <c r="K9" i="4"/>
  <c r="BF11" i="4"/>
  <c r="Y10" i="4"/>
  <c r="AP10" i="4"/>
  <c r="I9" i="4"/>
  <c r="BC10" i="4"/>
  <c r="V9" i="4"/>
  <c r="AI10" i="4"/>
  <c r="B9" i="4"/>
  <c r="BH11" i="4"/>
  <c r="AA10" i="4"/>
  <c r="R9" i="4"/>
  <c r="AY10" i="4"/>
  <c r="AC9" i="4"/>
  <c r="BJ10" i="4"/>
  <c r="AT10" i="4"/>
  <c r="M9" i="4"/>
  <c r="AK10" i="4"/>
  <c r="D9" i="4"/>
  <c r="AM11" i="4"/>
  <c r="F10" i="4"/>
  <c r="AI9" i="3"/>
  <c r="B8" i="3"/>
  <c r="BA9" i="3"/>
  <c r="T8" i="3"/>
  <c r="BJ9" i="3"/>
  <c r="AC8" i="3"/>
  <c r="AT9" i="3"/>
  <c r="M8" i="3"/>
  <c r="BC9" i="3"/>
  <c r="V8" i="3"/>
  <c r="K8" i="3"/>
  <c r="AR9" i="3"/>
  <c r="AM9" i="3"/>
  <c r="F8" i="3"/>
  <c r="BH9" i="3"/>
  <c r="AA8" i="3"/>
  <c r="AP9" i="3"/>
  <c r="I8" i="3"/>
  <c r="AY9" i="3"/>
  <c r="R8" i="3"/>
  <c r="BF9" i="3"/>
  <c r="Y8" i="3"/>
  <c r="AK9" i="3"/>
  <c r="D8" i="3"/>
  <c r="P9" i="2"/>
  <c r="O9" i="2"/>
  <c r="N10" i="2"/>
  <c r="AP12" i="5" l="1"/>
  <c r="I11" i="5"/>
  <c r="AR12" i="5"/>
  <c r="K11" i="5"/>
  <c r="AI12" i="5"/>
  <c r="B11" i="5"/>
  <c r="BF12" i="5"/>
  <c r="Y11" i="5"/>
  <c r="V11" i="5"/>
  <c r="BC12" i="5"/>
  <c r="AT12" i="5"/>
  <c r="M11" i="5"/>
  <c r="BH12" i="5"/>
  <c r="AA11" i="5"/>
  <c r="T11" i="5"/>
  <c r="BA12" i="5"/>
  <c r="AY12" i="5"/>
  <c r="R11" i="5"/>
  <c r="AM12" i="5"/>
  <c r="F11" i="5"/>
  <c r="BJ12" i="5"/>
  <c r="AC11" i="5"/>
  <c r="AK12" i="5"/>
  <c r="D11" i="5"/>
  <c r="R10" i="4"/>
  <c r="AY11" i="4"/>
  <c r="AM12" i="4"/>
  <c r="F11" i="4"/>
  <c r="AT11" i="4"/>
  <c r="M10" i="4"/>
  <c r="AI11" i="4"/>
  <c r="B10" i="4"/>
  <c r="I10" i="4"/>
  <c r="AP11" i="4"/>
  <c r="AR11" i="4"/>
  <c r="K10" i="4"/>
  <c r="AC10" i="4"/>
  <c r="BJ11" i="4"/>
  <c r="AK11" i="4"/>
  <c r="D10" i="4"/>
  <c r="BH12" i="4"/>
  <c r="AA11" i="4"/>
  <c r="BC11" i="4"/>
  <c r="V10" i="4"/>
  <c r="BF12" i="4"/>
  <c r="Y11" i="4"/>
  <c r="BA11" i="4"/>
  <c r="T10" i="4"/>
  <c r="BC10" i="3"/>
  <c r="V9" i="3"/>
  <c r="AY10" i="3"/>
  <c r="R9" i="3"/>
  <c r="O10" i="2"/>
  <c r="N11" i="2"/>
  <c r="P10" i="2"/>
  <c r="AK10" i="3"/>
  <c r="D9" i="3"/>
  <c r="AP10" i="3"/>
  <c r="I9" i="3"/>
  <c r="BH10" i="3"/>
  <c r="AA9" i="3"/>
  <c r="K9" i="3"/>
  <c r="AR10" i="3"/>
  <c r="AI10" i="3"/>
  <c r="B9" i="3"/>
  <c r="AM10" i="3"/>
  <c r="F9" i="3"/>
  <c r="BA10" i="3"/>
  <c r="T9" i="3"/>
  <c r="AT10" i="3"/>
  <c r="M9" i="3"/>
  <c r="BJ10" i="3"/>
  <c r="AC9" i="3"/>
  <c r="BF10" i="3"/>
  <c r="Y9" i="3"/>
  <c r="AK13" i="5" l="1"/>
  <c r="D12" i="5"/>
  <c r="AM13" i="5"/>
  <c r="F12" i="5"/>
  <c r="AT13" i="5"/>
  <c r="M12" i="5"/>
  <c r="Y12" i="5"/>
  <c r="BF13" i="5"/>
  <c r="K12" i="5"/>
  <c r="AR13" i="5"/>
  <c r="BC13" i="5"/>
  <c r="V12" i="5"/>
  <c r="BA13" i="5"/>
  <c r="T12" i="5"/>
  <c r="BJ13" i="5"/>
  <c r="AC12" i="5"/>
  <c r="AY13" i="5"/>
  <c r="R12" i="5"/>
  <c r="BH13" i="5"/>
  <c r="AA12" i="5"/>
  <c r="AI13" i="5"/>
  <c r="B12" i="5"/>
  <c r="AP13" i="5"/>
  <c r="I12" i="5"/>
  <c r="Y12" i="4"/>
  <c r="BF13" i="4"/>
  <c r="BH13" i="4"/>
  <c r="AA12" i="4"/>
  <c r="AT12" i="4"/>
  <c r="M11" i="4"/>
  <c r="BA12" i="4"/>
  <c r="T11" i="4"/>
  <c r="BC12" i="4"/>
  <c r="V11" i="4"/>
  <c r="AK12" i="4"/>
  <c r="D11" i="4"/>
  <c r="AR12" i="4"/>
  <c r="K11" i="4"/>
  <c r="AI12" i="4"/>
  <c r="B11" i="4"/>
  <c r="F12" i="4"/>
  <c r="AM13" i="4"/>
  <c r="AC11" i="4"/>
  <c r="BJ12" i="4"/>
  <c r="I11" i="4"/>
  <c r="AP12" i="4"/>
  <c r="R11" i="4"/>
  <c r="AY12" i="4"/>
  <c r="AY11" i="3"/>
  <c r="R10" i="3"/>
  <c r="BC11" i="3"/>
  <c r="V10" i="3"/>
  <c r="BA11" i="3"/>
  <c r="T10" i="3"/>
  <c r="AM11" i="3"/>
  <c r="F10" i="3"/>
  <c r="BH11" i="3"/>
  <c r="AA10" i="3"/>
  <c r="AP11" i="3"/>
  <c r="I10" i="3"/>
  <c r="BJ11" i="3"/>
  <c r="AC10" i="3"/>
  <c r="AI11" i="3"/>
  <c r="B10" i="3"/>
  <c r="N12" i="2"/>
  <c r="P11" i="2"/>
  <c r="O11" i="2"/>
  <c r="BF11" i="3"/>
  <c r="Y10" i="3"/>
  <c r="AT11" i="3"/>
  <c r="M10" i="3"/>
  <c r="AR11" i="3"/>
  <c r="K10" i="3"/>
  <c r="AK11" i="3"/>
  <c r="D10" i="3"/>
  <c r="AP14" i="5" l="1"/>
  <c r="I13" i="5"/>
  <c r="AM14" i="5"/>
  <c r="F13" i="5"/>
  <c r="AR14" i="5"/>
  <c r="K13" i="5"/>
  <c r="BF14" i="5"/>
  <c r="Y13" i="5"/>
  <c r="BH14" i="5"/>
  <c r="AA13" i="5"/>
  <c r="BJ14" i="5"/>
  <c r="AC13" i="5"/>
  <c r="BC14" i="5"/>
  <c r="V13" i="5"/>
  <c r="AI14" i="5"/>
  <c r="B13" i="5"/>
  <c r="AY14" i="5"/>
  <c r="R13" i="5"/>
  <c r="T13" i="5"/>
  <c r="BA14" i="5"/>
  <c r="AT14" i="5"/>
  <c r="M13" i="5"/>
  <c r="D13" i="5"/>
  <c r="AK14" i="5"/>
  <c r="AM14" i="4"/>
  <c r="F13" i="4"/>
  <c r="BF14" i="4"/>
  <c r="Y13" i="4"/>
  <c r="AR13" i="4"/>
  <c r="K12" i="4"/>
  <c r="AY13" i="4"/>
  <c r="R12" i="4"/>
  <c r="BJ13" i="4"/>
  <c r="AC12" i="4"/>
  <c r="AI13" i="4"/>
  <c r="B12" i="4"/>
  <c r="AK13" i="4"/>
  <c r="D12" i="4"/>
  <c r="BA13" i="4"/>
  <c r="T12" i="4"/>
  <c r="AA13" i="4"/>
  <c r="BH14" i="4"/>
  <c r="I12" i="4"/>
  <c r="AP13" i="4"/>
  <c r="BC13" i="4"/>
  <c r="V12" i="4"/>
  <c r="M12" i="4"/>
  <c r="AT13" i="4"/>
  <c r="K11" i="3"/>
  <c r="AR12" i="3"/>
  <c r="AI12" i="3"/>
  <c r="B11" i="3"/>
  <c r="BA12" i="3"/>
  <c r="T11" i="3"/>
  <c r="AK12" i="3"/>
  <c r="D11" i="3"/>
  <c r="BJ12" i="3"/>
  <c r="AC11" i="3"/>
  <c r="AM12" i="3"/>
  <c r="F11" i="3"/>
  <c r="BC12" i="3"/>
  <c r="V11" i="3"/>
  <c r="AP12" i="3"/>
  <c r="I11" i="3"/>
  <c r="AY12" i="3"/>
  <c r="R11" i="3"/>
  <c r="AT12" i="3"/>
  <c r="M11" i="3"/>
  <c r="BH12" i="3"/>
  <c r="AA11" i="3"/>
  <c r="BF12" i="3"/>
  <c r="Y11" i="3"/>
  <c r="P12" i="2"/>
  <c r="N13" i="2"/>
  <c r="O12" i="2"/>
  <c r="D14" i="5" l="1"/>
  <c r="AK15" i="5"/>
  <c r="BJ15" i="5"/>
  <c r="AC14" i="5"/>
  <c r="AM15" i="5"/>
  <c r="F14" i="5"/>
  <c r="T14" i="5"/>
  <c r="BA15" i="5"/>
  <c r="AI15" i="5"/>
  <c r="B14" i="5"/>
  <c r="Y14" i="5"/>
  <c r="BF15" i="5"/>
  <c r="AT15" i="5"/>
  <c r="M14" i="5"/>
  <c r="AY15" i="5"/>
  <c r="R14" i="5"/>
  <c r="BC15" i="5"/>
  <c r="V14" i="5"/>
  <c r="BH15" i="5"/>
  <c r="AA14" i="5"/>
  <c r="K14" i="5"/>
  <c r="AR15" i="5"/>
  <c r="AP15" i="5"/>
  <c r="I14" i="5"/>
  <c r="AY14" i="4"/>
  <c r="R13" i="4"/>
  <c r="AA14" i="4"/>
  <c r="BH15" i="4"/>
  <c r="M13" i="4"/>
  <c r="AT14" i="4"/>
  <c r="AP14" i="4"/>
  <c r="I13" i="4"/>
  <c r="BA14" i="4"/>
  <c r="T13" i="4"/>
  <c r="AI14" i="4"/>
  <c r="B13" i="4"/>
  <c r="Y14" i="4"/>
  <c r="BF15" i="4"/>
  <c r="BC14" i="4"/>
  <c r="V13" i="4"/>
  <c r="D13" i="4"/>
  <c r="AK14" i="4"/>
  <c r="AC13" i="4"/>
  <c r="BJ14" i="4"/>
  <c r="AR14" i="4"/>
  <c r="K13" i="4"/>
  <c r="AM15" i="4"/>
  <c r="F14" i="4"/>
  <c r="BC13" i="3"/>
  <c r="V12" i="3"/>
  <c r="AY13" i="3"/>
  <c r="R12" i="3"/>
  <c r="BA13" i="3"/>
  <c r="T12" i="3"/>
  <c r="BF13" i="3"/>
  <c r="Y12" i="3"/>
  <c r="AT13" i="3"/>
  <c r="M12" i="3"/>
  <c r="AP13" i="3"/>
  <c r="I12" i="3"/>
  <c r="AM13" i="3"/>
  <c r="F12" i="3"/>
  <c r="AK13" i="3"/>
  <c r="D12" i="3"/>
  <c r="AI13" i="3"/>
  <c r="B12" i="3"/>
  <c r="BH13" i="3"/>
  <c r="AA12" i="3"/>
  <c r="BJ13" i="3"/>
  <c r="AC12" i="3"/>
  <c r="O13" i="2"/>
  <c r="N14" i="2"/>
  <c r="AR13" i="3"/>
  <c r="K12" i="3"/>
  <c r="Y15" i="5" l="1"/>
  <c r="BF16" i="5"/>
  <c r="T15" i="5"/>
  <c r="BA16" i="5"/>
  <c r="AP16" i="5"/>
  <c r="I15" i="5"/>
  <c r="BH16" i="5"/>
  <c r="AA15" i="5"/>
  <c r="AY16" i="5"/>
  <c r="R15" i="5"/>
  <c r="BJ16" i="5"/>
  <c r="AC15" i="5"/>
  <c r="K15" i="5"/>
  <c r="AR16" i="5"/>
  <c r="D15" i="5"/>
  <c r="AK16" i="5"/>
  <c r="BC16" i="5"/>
  <c r="V15" i="5"/>
  <c r="AT16" i="5"/>
  <c r="M15" i="5"/>
  <c r="AI16" i="5"/>
  <c r="B15" i="5"/>
  <c r="AM16" i="5"/>
  <c r="F15" i="5"/>
  <c r="BH16" i="4"/>
  <c r="AA15" i="4"/>
  <c r="BC15" i="4"/>
  <c r="V14" i="4"/>
  <c r="M14" i="4"/>
  <c r="AT15" i="4"/>
  <c r="BJ15" i="4"/>
  <c r="AC14" i="4"/>
  <c r="F15" i="4"/>
  <c r="AM16" i="4"/>
  <c r="AI15" i="4"/>
  <c r="B14" i="4"/>
  <c r="I14" i="4"/>
  <c r="AP15" i="4"/>
  <c r="AK15" i="4"/>
  <c r="D14" i="4"/>
  <c r="BF16" i="4"/>
  <c r="Y15" i="4"/>
  <c r="AR15" i="4"/>
  <c r="K14" i="4"/>
  <c r="T14" i="4"/>
  <c r="BA15" i="4"/>
  <c r="AY15" i="4"/>
  <c r="R14" i="4"/>
  <c r="K13" i="3"/>
  <c r="AR14" i="3"/>
  <c r="BJ14" i="3"/>
  <c r="AC13" i="3"/>
  <c r="AM14" i="3"/>
  <c r="F13" i="3"/>
  <c r="AT14" i="3"/>
  <c r="M13" i="3"/>
  <c r="BC14" i="3"/>
  <c r="V13" i="3"/>
  <c r="N15" i="2"/>
  <c r="P14" i="2"/>
  <c r="O14" i="2"/>
  <c r="AI14" i="3"/>
  <c r="B13" i="3"/>
  <c r="BA14" i="3"/>
  <c r="T13" i="3"/>
  <c r="BH14" i="3"/>
  <c r="AA13" i="3"/>
  <c r="AK14" i="3"/>
  <c r="D13" i="3"/>
  <c r="AP14" i="3"/>
  <c r="I13" i="3"/>
  <c r="BF14" i="3"/>
  <c r="Y13" i="3"/>
  <c r="AY14" i="3"/>
  <c r="R13" i="3"/>
  <c r="D16" i="5" l="1"/>
  <c r="AK17" i="5"/>
  <c r="T16" i="5"/>
  <c r="BA17" i="5"/>
  <c r="AM17" i="5"/>
  <c r="F16" i="5"/>
  <c r="AT17" i="5"/>
  <c r="M16" i="5"/>
  <c r="BJ17" i="5"/>
  <c r="AC16" i="5"/>
  <c r="BH17" i="5"/>
  <c r="AA16" i="5"/>
  <c r="K16" i="5"/>
  <c r="AR17" i="5"/>
  <c r="Y16" i="5"/>
  <c r="BF17" i="5"/>
  <c r="AI17" i="5"/>
  <c r="B16" i="5"/>
  <c r="BC17" i="5"/>
  <c r="V16" i="5"/>
  <c r="AY17" i="5"/>
  <c r="R16" i="5"/>
  <c r="AP17" i="5"/>
  <c r="I16" i="5"/>
  <c r="AR16" i="4"/>
  <c r="K15" i="4"/>
  <c r="AC15" i="4"/>
  <c r="BJ16" i="4"/>
  <c r="F16" i="4"/>
  <c r="AM17" i="4"/>
  <c r="M15" i="4"/>
  <c r="AT16" i="4"/>
  <c r="R15" i="4"/>
  <c r="AY16" i="4"/>
  <c r="D15" i="4"/>
  <c r="AK16" i="4"/>
  <c r="AI16" i="4"/>
  <c r="B15" i="4"/>
  <c r="BC16" i="4"/>
  <c r="V15" i="4"/>
  <c r="T15" i="4"/>
  <c r="BA16" i="4"/>
  <c r="AP16" i="4"/>
  <c r="I15" i="4"/>
  <c r="Y16" i="4"/>
  <c r="BF17" i="4"/>
  <c r="AA16" i="4"/>
  <c r="BH17" i="4"/>
  <c r="BC15" i="3"/>
  <c r="V14" i="3"/>
  <c r="AM15" i="3"/>
  <c r="F14" i="3"/>
  <c r="BF15" i="3"/>
  <c r="Y14" i="3"/>
  <c r="AK15" i="3"/>
  <c r="D14" i="3"/>
  <c r="BA15" i="3"/>
  <c r="T14" i="3"/>
  <c r="N16" i="2"/>
  <c r="P15" i="2"/>
  <c r="O15" i="2"/>
  <c r="AT15" i="3"/>
  <c r="M14" i="3"/>
  <c r="BJ15" i="3"/>
  <c r="AC14" i="3"/>
  <c r="AY15" i="3"/>
  <c r="R14" i="3"/>
  <c r="AP15" i="3"/>
  <c r="I14" i="3"/>
  <c r="BH15" i="3"/>
  <c r="AA14" i="3"/>
  <c r="AI15" i="3"/>
  <c r="B14" i="3"/>
  <c r="AR15" i="3"/>
  <c r="K14" i="3"/>
  <c r="T17" i="5" l="1"/>
  <c r="BA18" i="5"/>
  <c r="BC18" i="5"/>
  <c r="V17" i="5"/>
  <c r="BH18" i="5"/>
  <c r="AA17" i="5"/>
  <c r="K17" i="5"/>
  <c r="AR18" i="5"/>
  <c r="D17" i="5"/>
  <c r="AK18" i="5"/>
  <c r="Y17" i="5"/>
  <c r="BF18" i="5"/>
  <c r="AP18" i="5"/>
  <c r="I17" i="5"/>
  <c r="AT18" i="5"/>
  <c r="M17" i="5"/>
  <c r="AY18" i="5"/>
  <c r="R17" i="5"/>
  <c r="AI18" i="5"/>
  <c r="B17" i="5"/>
  <c r="BJ18" i="5"/>
  <c r="AC17" i="5"/>
  <c r="AM18" i="5"/>
  <c r="F17" i="5"/>
  <c r="M16" i="4"/>
  <c r="AT17" i="4"/>
  <c r="I16" i="4"/>
  <c r="AP17" i="4"/>
  <c r="T16" i="4"/>
  <c r="BA17" i="4"/>
  <c r="AY17" i="4"/>
  <c r="R16" i="4"/>
  <c r="F17" i="4"/>
  <c r="AM18" i="4"/>
  <c r="AA17" i="4"/>
  <c r="BH18" i="4"/>
  <c r="AK17" i="4"/>
  <c r="D16" i="4"/>
  <c r="BJ17" i="4"/>
  <c r="AC16" i="4"/>
  <c r="BC17" i="4"/>
  <c r="V16" i="4"/>
  <c r="BF18" i="4"/>
  <c r="Y17" i="4"/>
  <c r="AI17" i="4"/>
  <c r="B16" i="4"/>
  <c r="AR17" i="4"/>
  <c r="K16" i="4"/>
  <c r="AI16" i="3"/>
  <c r="B15" i="3"/>
  <c r="AP16" i="3"/>
  <c r="I15" i="3"/>
  <c r="BJ16" i="3"/>
  <c r="AC15" i="3"/>
  <c r="O16" i="2"/>
  <c r="P16" i="2"/>
  <c r="N17" i="2"/>
  <c r="AK16" i="3"/>
  <c r="D15" i="3"/>
  <c r="AM16" i="3"/>
  <c r="F15" i="3"/>
  <c r="K15" i="3"/>
  <c r="AR16" i="3"/>
  <c r="BH16" i="3"/>
  <c r="AA15" i="3"/>
  <c r="AY16" i="3"/>
  <c r="R15" i="3"/>
  <c r="AT16" i="3"/>
  <c r="M15" i="3"/>
  <c r="BA16" i="3"/>
  <c r="T15" i="3"/>
  <c r="BF16" i="3"/>
  <c r="Y15" i="3"/>
  <c r="BC16" i="3"/>
  <c r="V15" i="3"/>
  <c r="Y18" i="5" l="1"/>
  <c r="BF19" i="5"/>
  <c r="K18" i="5"/>
  <c r="AR19" i="5"/>
  <c r="AM19" i="5"/>
  <c r="F18" i="5"/>
  <c r="AI19" i="5"/>
  <c r="B18" i="5"/>
  <c r="AT19" i="5"/>
  <c r="M18" i="5"/>
  <c r="BC19" i="5"/>
  <c r="V18" i="5"/>
  <c r="D18" i="5"/>
  <c r="AK19" i="5"/>
  <c r="T18" i="5"/>
  <c r="BA19" i="5"/>
  <c r="BJ19" i="5"/>
  <c r="AC18" i="5"/>
  <c r="AY19" i="5"/>
  <c r="R18" i="5"/>
  <c r="AP19" i="5"/>
  <c r="I18" i="5"/>
  <c r="BH19" i="5"/>
  <c r="AA18" i="5"/>
  <c r="AA18" i="4"/>
  <c r="BH19" i="4"/>
  <c r="AP18" i="4"/>
  <c r="I17" i="4"/>
  <c r="AR18" i="4"/>
  <c r="K17" i="4"/>
  <c r="AC17" i="4"/>
  <c r="BJ18" i="4"/>
  <c r="R17" i="4"/>
  <c r="AY18" i="4"/>
  <c r="F18" i="4"/>
  <c r="AM19" i="4"/>
  <c r="T17" i="4"/>
  <c r="BA18" i="4"/>
  <c r="AT18" i="4"/>
  <c r="M17" i="4"/>
  <c r="Y18" i="4"/>
  <c r="BF19" i="4"/>
  <c r="AI18" i="4"/>
  <c r="B17" i="4"/>
  <c r="BC18" i="4"/>
  <c r="V17" i="4"/>
  <c r="D17" i="4"/>
  <c r="AK18" i="4"/>
  <c r="BC17" i="3"/>
  <c r="V16" i="3"/>
  <c r="BA17" i="3"/>
  <c r="T16" i="3"/>
  <c r="AY17" i="3"/>
  <c r="R16" i="3"/>
  <c r="BF17" i="3"/>
  <c r="Y16" i="3"/>
  <c r="AT17" i="3"/>
  <c r="M16" i="3"/>
  <c r="BH17" i="3"/>
  <c r="AA16" i="3"/>
  <c r="F16" i="3"/>
  <c r="AM17" i="3"/>
  <c r="AR17" i="3"/>
  <c r="K16" i="3"/>
  <c r="AP17" i="3"/>
  <c r="I16" i="3"/>
  <c r="AK17" i="3"/>
  <c r="D16" i="3"/>
  <c r="P17" i="2"/>
  <c r="N18" i="2"/>
  <c r="O17" i="2"/>
  <c r="BJ17" i="3"/>
  <c r="AC16" i="3"/>
  <c r="AI17" i="3"/>
  <c r="B16" i="3"/>
  <c r="BA20" i="5" l="1"/>
  <c r="T19" i="5"/>
  <c r="AR20" i="5"/>
  <c r="K19" i="5"/>
  <c r="BH20" i="5"/>
  <c r="AA19" i="5"/>
  <c r="AY20" i="5"/>
  <c r="R19" i="5"/>
  <c r="BC20" i="5"/>
  <c r="V19" i="5"/>
  <c r="AI20" i="5"/>
  <c r="B19" i="5"/>
  <c r="D19" i="5"/>
  <c r="AK20" i="5"/>
  <c r="BF20" i="5"/>
  <c r="Y19" i="5"/>
  <c r="AP20" i="5"/>
  <c r="I19" i="5"/>
  <c r="BJ20" i="5"/>
  <c r="AC19" i="5"/>
  <c r="AT20" i="5"/>
  <c r="M19" i="5"/>
  <c r="AM20" i="5"/>
  <c r="F19" i="5"/>
  <c r="AK19" i="4"/>
  <c r="D18" i="4"/>
  <c r="M18" i="4"/>
  <c r="AT19" i="4"/>
  <c r="AY19" i="4"/>
  <c r="R18" i="4"/>
  <c r="AM20" i="4"/>
  <c r="F19" i="4"/>
  <c r="BJ19" i="4"/>
  <c r="AC18" i="4"/>
  <c r="AI19" i="4"/>
  <c r="B18" i="4"/>
  <c r="I18" i="4"/>
  <c r="AP19" i="4"/>
  <c r="Y19" i="4"/>
  <c r="BF20" i="4"/>
  <c r="T18" i="4"/>
  <c r="BA19" i="4"/>
  <c r="BH20" i="4"/>
  <c r="AA19" i="4"/>
  <c r="BC19" i="4"/>
  <c r="V18" i="4"/>
  <c r="AR19" i="4"/>
  <c r="K18" i="4"/>
  <c r="B17" i="3"/>
  <c r="AI18" i="3"/>
  <c r="BJ18" i="3"/>
  <c r="AC17" i="3"/>
  <c r="O18" i="2"/>
  <c r="N19" i="2"/>
  <c r="P18" i="2"/>
  <c r="AM18" i="3"/>
  <c r="F17" i="3"/>
  <c r="AK18" i="3"/>
  <c r="D17" i="3"/>
  <c r="AR18" i="3"/>
  <c r="K17" i="3"/>
  <c r="BH18" i="3"/>
  <c r="AA17" i="3"/>
  <c r="BF18" i="3"/>
  <c r="Y17" i="3"/>
  <c r="BA18" i="3"/>
  <c r="T17" i="3"/>
  <c r="AP18" i="3"/>
  <c r="I17" i="3"/>
  <c r="AT18" i="3"/>
  <c r="M17" i="3"/>
  <c r="AY18" i="3"/>
  <c r="R17" i="3"/>
  <c r="BC18" i="3"/>
  <c r="V17" i="3"/>
  <c r="AM21" i="5" l="1"/>
  <c r="F20" i="5"/>
  <c r="BJ21" i="5"/>
  <c r="AC20" i="5"/>
  <c r="Y20" i="5"/>
  <c r="BF21" i="5"/>
  <c r="B20" i="5"/>
  <c r="AI21" i="5"/>
  <c r="AY21" i="5"/>
  <c r="R20" i="5"/>
  <c r="AR21" i="5"/>
  <c r="K20" i="5"/>
  <c r="D20" i="5"/>
  <c r="AK21" i="5"/>
  <c r="AT21" i="5"/>
  <c r="M20" i="5"/>
  <c r="AP21" i="5"/>
  <c r="I20" i="5"/>
  <c r="BC21" i="5"/>
  <c r="V20" i="5"/>
  <c r="BH21" i="5"/>
  <c r="AA20" i="5"/>
  <c r="BA21" i="5"/>
  <c r="T20" i="5"/>
  <c r="AR20" i="4"/>
  <c r="K19" i="4"/>
  <c r="AI20" i="4"/>
  <c r="B19" i="4"/>
  <c r="AM21" i="4"/>
  <c r="F20" i="4"/>
  <c r="AT20" i="4"/>
  <c r="M19" i="4"/>
  <c r="Y20" i="4"/>
  <c r="BF21" i="4"/>
  <c r="BH21" i="4"/>
  <c r="AA20" i="4"/>
  <c r="BA20" i="4"/>
  <c r="T19" i="4"/>
  <c r="AP20" i="4"/>
  <c r="I19" i="4"/>
  <c r="BC20" i="4"/>
  <c r="V19" i="4"/>
  <c r="AC19" i="4"/>
  <c r="BJ20" i="4"/>
  <c r="AY20" i="4"/>
  <c r="R19" i="4"/>
  <c r="D19" i="4"/>
  <c r="AK20" i="4"/>
  <c r="AY19" i="3"/>
  <c r="R18" i="3"/>
  <c r="AP19" i="3"/>
  <c r="I18" i="3"/>
  <c r="BF19" i="3"/>
  <c r="Y18" i="3"/>
  <c r="AR19" i="3"/>
  <c r="K18" i="3"/>
  <c r="AM19" i="3"/>
  <c r="F18" i="3"/>
  <c r="BJ19" i="3"/>
  <c r="AC18" i="3"/>
  <c r="V18" i="3"/>
  <c r="BC19" i="3"/>
  <c r="AT19" i="3"/>
  <c r="M18" i="3"/>
  <c r="T18" i="3"/>
  <c r="BA19" i="3"/>
  <c r="BH19" i="3"/>
  <c r="AA18" i="3"/>
  <c r="AK19" i="3"/>
  <c r="D18" i="3"/>
  <c r="P19" i="2"/>
  <c r="N20" i="2"/>
  <c r="O19" i="2"/>
  <c r="B18" i="3"/>
  <c r="AI19" i="3"/>
  <c r="AR22" i="5" l="1"/>
  <c r="K21" i="5"/>
  <c r="B21" i="5"/>
  <c r="AI22" i="5"/>
  <c r="BA22" i="5"/>
  <c r="T21" i="5"/>
  <c r="V21" i="5"/>
  <c r="BC22" i="5"/>
  <c r="AT22" i="5"/>
  <c r="M21" i="5"/>
  <c r="BJ22" i="5"/>
  <c r="AC21" i="5"/>
  <c r="AK22" i="5"/>
  <c r="D21" i="5"/>
  <c r="Y21" i="5"/>
  <c r="BF22" i="5"/>
  <c r="BH22" i="5"/>
  <c r="AA21" i="5"/>
  <c r="AP22" i="5"/>
  <c r="I21" i="5"/>
  <c r="AY22" i="5"/>
  <c r="R21" i="5"/>
  <c r="AM22" i="5"/>
  <c r="F21" i="5"/>
  <c r="AK21" i="4"/>
  <c r="D20" i="4"/>
  <c r="AP21" i="4"/>
  <c r="I20" i="4"/>
  <c r="AI21" i="4"/>
  <c r="B20" i="4"/>
  <c r="BJ21" i="4"/>
  <c r="AC20" i="4"/>
  <c r="BH22" i="4"/>
  <c r="AA21" i="4"/>
  <c r="BF22" i="4"/>
  <c r="Y21" i="4"/>
  <c r="M20" i="4"/>
  <c r="AT21" i="4"/>
  <c r="AY21" i="4"/>
  <c r="R20" i="4"/>
  <c r="BC21" i="4"/>
  <c r="V20" i="4"/>
  <c r="BA21" i="4"/>
  <c r="T20" i="4"/>
  <c r="AM22" i="4"/>
  <c r="F21" i="4"/>
  <c r="AR21" i="4"/>
  <c r="K20" i="4"/>
  <c r="AM20" i="3"/>
  <c r="F19" i="3"/>
  <c r="BF20" i="3"/>
  <c r="Y19" i="3"/>
  <c r="AY20" i="3"/>
  <c r="R19" i="3"/>
  <c r="O20" i="2"/>
  <c r="N21" i="2"/>
  <c r="P20" i="2"/>
  <c r="AA19" i="3"/>
  <c r="BH20" i="3"/>
  <c r="AT20" i="3"/>
  <c r="M19" i="3"/>
  <c r="BJ20" i="3"/>
  <c r="AC19" i="3"/>
  <c r="AR20" i="3"/>
  <c r="K19" i="3"/>
  <c r="AP20" i="3"/>
  <c r="I19" i="3"/>
  <c r="AK20" i="3"/>
  <c r="D19" i="3"/>
  <c r="B19" i="3"/>
  <c r="AI20" i="3"/>
  <c r="T19" i="3"/>
  <c r="BA20" i="3"/>
  <c r="V19" i="3"/>
  <c r="BC20" i="3"/>
  <c r="AY23" i="5" l="1"/>
  <c r="R22" i="5"/>
  <c r="BF23" i="5"/>
  <c r="Y22" i="5"/>
  <c r="B22" i="5"/>
  <c r="AI23" i="5"/>
  <c r="AM23" i="5"/>
  <c r="F22" i="5"/>
  <c r="AP23" i="5"/>
  <c r="I22" i="5"/>
  <c r="BJ23" i="5"/>
  <c r="AC22" i="5"/>
  <c r="BH23" i="5"/>
  <c r="AA22" i="5"/>
  <c r="V22" i="5"/>
  <c r="BC23" i="5"/>
  <c r="AK23" i="5"/>
  <c r="D22" i="5"/>
  <c r="M22" i="5"/>
  <c r="AT23" i="5"/>
  <c r="BA23" i="5"/>
  <c r="T22" i="5"/>
  <c r="AR23" i="5"/>
  <c r="K22" i="5"/>
  <c r="AY22" i="4"/>
  <c r="R21" i="4"/>
  <c r="AC21" i="4"/>
  <c r="BJ22" i="4"/>
  <c r="I21" i="4"/>
  <c r="AP22" i="4"/>
  <c r="AR22" i="4"/>
  <c r="K21" i="4"/>
  <c r="BA22" i="4"/>
  <c r="T21" i="4"/>
  <c r="BF23" i="4"/>
  <c r="Y22" i="4"/>
  <c r="M21" i="4"/>
  <c r="AT22" i="4"/>
  <c r="AM23" i="4"/>
  <c r="F22" i="4"/>
  <c r="BC22" i="4"/>
  <c r="V21" i="4"/>
  <c r="BH23" i="4"/>
  <c r="AA22" i="4"/>
  <c r="AI22" i="4"/>
  <c r="B21" i="4"/>
  <c r="AK22" i="4"/>
  <c r="D21" i="4"/>
  <c r="AK21" i="3"/>
  <c r="D20" i="3"/>
  <c r="AR21" i="3"/>
  <c r="K20" i="3"/>
  <c r="AT21" i="3"/>
  <c r="M20" i="3"/>
  <c r="N22" i="2"/>
  <c r="P21" i="2"/>
  <c r="O21" i="2"/>
  <c r="BA21" i="3"/>
  <c r="T20" i="3"/>
  <c r="AI21" i="3"/>
  <c r="B20" i="3"/>
  <c r="AA20" i="3"/>
  <c r="BH21" i="3"/>
  <c r="BF21" i="3"/>
  <c r="Y20" i="3"/>
  <c r="BC21" i="3"/>
  <c r="V20" i="3"/>
  <c r="AP21" i="3"/>
  <c r="I20" i="3"/>
  <c r="AC20" i="3"/>
  <c r="BJ21" i="3"/>
  <c r="R20" i="3"/>
  <c r="AY21" i="3"/>
  <c r="F20" i="3"/>
  <c r="AM21" i="3"/>
  <c r="BH24" i="5" l="1"/>
  <c r="AA23" i="5"/>
  <c r="M23" i="5"/>
  <c r="AT24" i="5"/>
  <c r="AR24" i="5"/>
  <c r="K23" i="5"/>
  <c r="BJ24" i="5"/>
  <c r="AC23" i="5"/>
  <c r="AM24" i="5"/>
  <c r="F23" i="5"/>
  <c r="BF24" i="5"/>
  <c r="Y23" i="5"/>
  <c r="AK24" i="5"/>
  <c r="D23" i="5"/>
  <c r="V23" i="5"/>
  <c r="BC24" i="5"/>
  <c r="B23" i="5"/>
  <c r="AI24" i="5"/>
  <c r="BA24" i="5"/>
  <c r="T23" i="5"/>
  <c r="AP24" i="5"/>
  <c r="I23" i="5"/>
  <c r="AY24" i="5"/>
  <c r="R23" i="5"/>
  <c r="Y23" i="4"/>
  <c r="BF24" i="4"/>
  <c r="AC22" i="4"/>
  <c r="BJ23" i="4"/>
  <c r="D22" i="4"/>
  <c r="AK23" i="4"/>
  <c r="BH24" i="4"/>
  <c r="AA23" i="4"/>
  <c r="AM24" i="4"/>
  <c r="F23" i="4"/>
  <c r="AR23" i="4"/>
  <c r="K22" i="4"/>
  <c r="AT23" i="4"/>
  <c r="M22" i="4"/>
  <c r="I22" i="4"/>
  <c r="AP23" i="4"/>
  <c r="AI23" i="4"/>
  <c r="B22" i="4"/>
  <c r="BC23" i="4"/>
  <c r="V22" i="4"/>
  <c r="BA23" i="4"/>
  <c r="T22" i="4"/>
  <c r="AY23" i="4"/>
  <c r="R22" i="4"/>
  <c r="I21" i="3"/>
  <c r="AP22" i="3"/>
  <c r="AM22" i="3"/>
  <c r="F21" i="3"/>
  <c r="AA21" i="3"/>
  <c r="BH22" i="3"/>
  <c r="N23" i="2"/>
  <c r="P22" i="2"/>
  <c r="O22" i="2"/>
  <c r="K21" i="3"/>
  <c r="AR22" i="3"/>
  <c r="BF22" i="3"/>
  <c r="Y21" i="3"/>
  <c r="BJ22" i="3"/>
  <c r="AC21" i="3"/>
  <c r="V21" i="3"/>
  <c r="BC22" i="3"/>
  <c r="BA22" i="3"/>
  <c r="T21" i="3"/>
  <c r="AI22" i="3"/>
  <c r="B21" i="3"/>
  <c r="AY22" i="3"/>
  <c r="R21" i="3"/>
  <c r="AT22" i="3"/>
  <c r="M21" i="3"/>
  <c r="AK22" i="3"/>
  <c r="D21" i="3"/>
  <c r="B24" i="5" l="1"/>
  <c r="AI25" i="5"/>
  <c r="V24" i="5"/>
  <c r="BC25" i="5"/>
  <c r="M24" i="5"/>
  <c r="AT25" i="5"/>
  <c r="AY25" i="5"/>
  <c r="R24" i="5"/>
  <c r="BA25" i="5"/>
  <c r="T24" i="5"/>
  <c r="BF25" i="5"/>
  <c r="Y24" i="5"/>
  <c r="BJ25" i="5"/>
  <c r="AC24" i="5"/>
  <c r="AP25" i="5"/>
  <c r="I24" i="5"/>
  <c r="D24" i="5"/>
  <c r="AK25" i="5"/>
  <c r="AM25" i="5"/>
  <c r="F24" i="5"/>
  <c r="AR25" i="5"/>
  <c r="K24" i="5"/>
  <c r="BH25" i="5"/>
  <c r="AA24" i="5"/>
  <c r="AR24" i="4"/>
  <c r="K23" i="4"/>
  <c r="I23" i="4"/>
  <c r="AP24" i="4"/>
  <c r="AC23" i="4"/>
  <c r="BJ24" i="4"/>
  <c r="AY24" i="4"/>
  <c r="R23" i="4"/>
  <c r="BC24" i="4"/>
  <c r="V23" i="4"/>
  <c r="BH25" i="4"/>
  <c r="AA24" i="4"/>
  <c r="D23" i="4"/>
  <c r="AK24" i="4"/>
  <c r="BF25" i="4"/>
  <c r="Y24" i="4"/>
  <c r="BA24" i="4"/>
  <c r="T23" i="4"/>
  <c r="AI24" i="4"/>
  <c r="B23" i="4"/>
  <c r="AT24" i="4"/>
  <c r="M23" i="4"/>
  <c r="AM25" i="4"/>
  <c r="F24" i="4"/>
  <c r="B22" i="3"/>
  <c r="AI23" i="3"/>
  <c r="AR23" i="3"/>
  <c r="K22" i="3"/>
  <c r="N24" i="2"/>
  <c r="P23" i="2"/>
  <c r="O23" i="2"/>
  <c r="F22" i="3"/>
  <c r="AM23" i="3"/>
  <c r="AT23" i="3"/>
  <c r="M22" i="3"/>
  <c r="AK23" i="3"/>
  <c r="D22" i="3"/>
  <c r="R22" i="3"/>
  <c r="AY23" i="3"/>
  <c r="T22" i="3"/>
  <c r="BA23" i="3"/>
  <c r="AC22" i="3"/>
  <c r="BJ23" i="3"/>
  <c r="BH23" i="3"/>
  <c r="AA22" i="3"/>
  <c r="AP23" i="3"/>
  <c r="I22" i="3"/>
  <c r="BF23" i="3"/>
  <c r="Y22" i="3"/>
  <c r="BC23" i="3"/>
  <c r="V22" i="3"/>
  <c r="V25" i="5" l="1"/>
  <c r="BC26" i="5"/>
  <c r="BH26" i="5"/>
  <c r="AA25" i="5"/>
  <c r="AM26" i="5"/>
  <c r="F25" i="5"/>
  <c r="AP26" i="5"/>
  <c r="I25" i="5"/>
  <c r="BF26" i="5"/>
  <c r="Y25" i="5"/>
  <c r="AY26" i="5"/>
  <c r="R25" i="5"/>
  <c r="AK26" i="5"/>
  <c r="D25" i="5"/>
  <c r="M25" i="5"/>
  <c r="AT26" i="5"/>
  <c r="B25" i="5"/>
  <c r="AI26" i="5"/>
  <c r="AR26" i="5"/>
  <c r="K25" i="5"/>
  <c r="BJ26" i="5"/>
  <c r="AC25" i="5"/>
  <c r="BA26" i="5"/>
  <c r="T25" i="5"/>
  <c r="BF26" i="4"/>
  <c r="Y25" i="4"/>
  <c r="I24" i="4"/>
  <c r="AP25" i="4"/>
  <c r="AM26" i="4"/>
  <c r="F25" i="4"/>
  <c r="AI25" i="4"/>
  <c r="B24" i="4"/>
  <c r="BH26" i="4"/>
  <c r="AA25" i="4"/>
  <c r="AY25" i="4"/>
  <c r="R24" i="4"/>
  <c r="AK25" i="4"/>
  <c r="D24" i="4"/>
  <c r="AC24" i="4"/>
  <c r="BJ25" i="4"/>
  <c r="M24" i="4"/>
  <c r="AT25" i="4"/>
  <c r="BA25" i="4"/>
  <c r="T24" i="4"/>
  <c r="BC25" i="4"/>
  <c r="V24" i="4"/>
  <c r="AR25" i="4"/>
  <c r="K24" i="4"/>
  <c r="I23" i="3"/>
  <c r="AP24" i="3"/>
  <c r="BF24" i="3"/>
  <c r="Y23" i="3"/>
  <c r="AA23" i="3"/>
  <c r="BH24" i="3"/>
  <c r="AK24" i="3"/>
  <c r="D23" i="3"/>
  <c r="V23" i="3"/>
  <c r="BC24" i="3"/>
  <c r="BJ24" i="3"/>
  <c r="AC23" i="3"/>
  <c r="AY24" i="3"/>
  <c r="R23" i="3"/>
  <c r="K23" i="3"/>
  <c r="AR24" i="3"/>
  <c r="AI24" i="3"/>
  <c r="B23" i="3"/>
  <c r="AT24" i="3"/>
  <c r="M23" i="3"/>
  <c r="BA24" i="3"/>
  <c r="T23" i="3"/>
  <c r="AM24" i="3"/>
  <c r="F23" i="3"/>
  <c r="P24" i="2"/>
  <c r="N25" i="2"/>
  <c r="O24" i="2"/>
  <c r="AY27" i="5" l="1"/>
  <c r="R26" i="5"/>
  <c r="M26" i="5"/>
  <c r="AT27" i="5"/>
  <c r="BA27" i="5"/>
  <c r="T26" i="5"/>
  <c r="AR27" i="5"/>
  <c r="K26" i="5"/>
  <c r="AP27" i="5"/>
  <c r="I26" i="5"/>
  <c r="BH27" i="5"/>
  <c r="AA26" i="5"/>
  <c r="B26" i="5"/>
  <c r="AI27" i="5"/>
  <c r="V26" i="5"/>
  <c r="BC27" i="5"/>
  <c r="BJ27" i="5"/>
  <c r="AC26" i="5"/>
  <c r="AK27" i="5"/>
  <c r="D26" i="5"/>
  <c r="BF27" i="5"/>
  <c r="Y26" i="5"/>
  <c r="AM27" i="5"/>
  <c r="F26" i="5"/>
  <c r="AI26" i="4"/>
  <c r="B25" i="4"/>
  <c r="AC25" i="4"/>
  <c r="BJ26" i="4"/>
  <c r="I25" i="4"/>
  <c r="AP26" i="4"/>
  <c r="AR26" i="4"/>
  <c r="K25" i="4"/>
  <c r="BA26" i="4"/>
  <c r="T25" i="4"/>
  <c r="AY26" i="4"/>
  <c r="R25" i="4"/>
  <c r="M25" i="4"/>
  <c r="AT26" i="4"/>
  <c r="BC26" i="4"/>
  <c r="V25" i="4"/>
  <c r="AK26" i="4"/>
  <c r="D25" i="4"/>
  <c r="BH27" i="4"/>
  <c r="AA26" i="4"/>
  <c r="AM27" i="4"/>
  <c r="F26" i="4"/>
  <c r="BF27" i="4"/>
  <c r="Y26" i="4"/>
  <c r="AR25" i="3"/>
  <c r="K24" i="3"/>
  <c r="F24" i="3"/>
  <c r="AM25" i="3"/>
  <c r="AT25" i="3"/>
  <c r="M24" i="3"/>
  <c r="AC24" i="3"/>
  <c r="BJ25" i="3"/>
  <c r="AK25" i="3"/>
  <c r="D24" i="3"/>
  <c r="BF25" i="3"/>
  <c r="Y24" i="3"/>
  <c r="N26" i="2"/>
  <c r="P25" i="2"/>
  <c r="O25" i="2"/>
  <c r="BC25" i="3"/>
  <c r="V24" i="3"/>
  <c r="AA24" i="3"/>
  <c r="BH25" i="3"/>
  <c r="AP25" i="3"/>
  <c r="I24" i="3"/>
  <c r="T24" i="3"/>
  <c r="BA25" i="3"/>
  <c r="B24" i="3"/>
  <c r="AI25" i="3"/>
  <c r="R24" i="3"/>
  <c r="AY25" i="3"/>
  <c r="M27" i="5" l="1"/>
  <c r="AT28" i="5"/>
  <c r="AM28" i="5"/>
  <c r="F27" i="5"/>
  <c r="AK28" i="5"/>
  <c r="D27" i="5"/>
  <c r="BH28" i="5"/>
  <c r="AA27" i="5"/>
  <c r="AR28" i="5"/>
  <c r="K27" i="5"/>
  <c r="V27" i="5"/>
  <c r="BC28" i="5"/>
  <c r="B27" i="5"/>
  <c r="AI28" i="5"/>
  <c r="BF28" i="5"/>
  <c r="Y27" i="5"/>
  <c r="BJ28" i="5"/>
  <c r="AC27" i="5"/>
  <c r="AP28" i="5"/>
  <c r="I27" i="5"/>
  <c r="BA28" i="5"/>
  <c r="T27" i="5"/>
  <c r="AY28" i="5"/>
  <c r="R27" i="5"/>
  <c r="Y27" i="4"/>
  <c r="BF28" i="4"/>
  <c r="AC26" i="4"/>
  <c r="BJ27" i="4"/>
  <c r="BH28" i="4"/>
  <c r="AA27" i="4"/>
  <c r="BC27" i="4"/>
  <c r="V26" i="4"/>
  <c r="AY27" i="4"/>
  <c r="R26" i="4"/>
  <c r="AR27" i="4"/>
  <c r="K26" i="4"/>
  <c r="AT27" i="4"/>
  <c r="M26" i="4"/>
  <c r="I26" i="4"/>
  <c r="AP27" i="4"/>
  <c r="AM28" i="4"/>
  <c r="F27" i="4"/>
  <c r="D26" i="4"/>
  <c r="AK27" i="4"/>
  <c r="BA27" i="4"/>
  <c r="T26" i="4"/>
  <c r="AI27" i="4"/>
  <c r="B26" i="4"/>
  <c r="I25" i="3"/>
  <c r="AP26" i="3"/>
  <c r="V25" i="3"/>
  <c r="BC26" i="3"/>
  <c r="BJ26" i="3"/>
  <c r="AC25" i="3"/>
  <c r="F25" i="3"/>
  <c r="AM26" i="3"/>
  <c r="AY26" i="3"/>
  <c r="R25" i="3"/>
  <c r="T25" i="3"/>
  <c r="BA26" i="3"/>
  <c r="AA25" i="3"/>
  <c r="BH26" i="3"/>
  <c r="BF26" i="3"/>
  <c r="Y25" i="3"/>
  <c r="AI26" i="3"/>
  <c r="B25" i="3"/>
  <c r="N27" i="2"/>
  <c r="P26" i="2"/>
  <c r="O26" i="2"/>
  <c r="AK26" i="3"/>
  <c r="D25" i="3"/>
  <c r="AT26" i="3"/>
  <c r="M25" i="3"/>
  <c r="K25" i="3"/>
  <c r="AR26" i="3"/>
  <c r="V28" i="5" l="1"/>
  <c r="BC29" i="5"/>
  <c r="BF29" i="5"/>
  <c r="Y28" i="5"/>
  <c r="BH29" i="5"/>
  <c r="AA28" i="5"/>
  <c r="AM29" i="5"/>
  <c r="F28" i="5"/>
  <c r="AP29" i="5"/>
  <c r="I28" i="5"/>
  <c r="B28" i="5"/>
  <c r="AI29" i="5"/>
  <c r="M28" i="5"/>
  <c r="AT29" i="5"/>
  <c r="AY29" i="5"/>
  <c r="R28" i="5"/>
  <c r="BA29" i="5"/>
  <c r="T28" i="5"/>
  <c r="BJ29" i="5"/>
  <c r="AC28" i="5"/>
  <c r="AR29" i="5"/>
  <c r="K28" i="5"/>
  <c r="AK29" i="5"/>
  <c r="D28" i="5"/>
  <c r="I27" i="4"/>
  <c r="AP28" i="4"/>
  <c r="AK28" i="4"/>
  <c r="D27" i="4"/>
  <c r="AC27" i="4"/>
  <c r="BJ28" i="4"/>
  <c r="AI28" i="4"/>
  <c r="B27" i="4"/>
  <c r="AR28" i="4"/>
  <c r="K27" i="4"/>
  <c r="BC28" i="4"/>
  <c r="V27" i="4"/>
  <c r="Y28" i="4"/>
  <c r="BF29" i="4"/>
  <c r="BA28" i="4"/>
  <c r="T27" i="4"/>
  <c r="AM29" i="4"/>
  <c r="F28" i="4"/>
  <c r="AT28" i="4"/>
  <c r="M27" i="4"/>
  <c r="AY28" i="4"/>
  <c r="R27" i="4"/>
  <c r="BH29" i="4"/>
  <c r="AA28" i="4"/>
  <c r="T26" i="3"/>
  <c r="BA27" i="3"/>
  <c r="F26" i="3"/>
  <c r="AM27" i="3"/>
  <c r="BC27" i="3"/>
  <c r="V26" i="3"/>
  <c r="O27" i="2"/>
  <c r="N28" i="2"/>
  <c r="P27" i="2"/>
  <c r="BF27" i="3"/>
  <c r="Y26" i="3"/>
  <c r="AT27" i="3"/>
  <c r="M26" i="3"/>
  <c r="AK27" i="3"/>
  <c r="D26" i="3"/>
  <c r="AA26" i="3"/>
  <c r="BH27" i="3"/>
  <c r="AP27" i="3"/>
  <c r="I26" i="3"/>
  <c r="K26" i="3"/>
  <c r="AR27" i="3"/>
  <c r="B26" i="3"/>
  <c r="AI27" i="3"/>
  <c r="R26" i="3"/>
  <c r="AY27" i="3"/>
  <c r="AC26" i="3"/>
  <c r="BJ27" i="3"/>
  <c r="AK30" i="5" l="1"/>
  <c r="D29" i="5"/>
  <c r="BJ30" i="5"/>
  <c r="AC29" i="5"/>
  <c r="AY30" i="5"/>
  <c r="R29" i="5"/>
  <c r="AM30" i="5"/>
  <c r="F29" i="5"/>
  <c r="BF30" i="5"/>
  <c r="Y29" i="5"/>
  <c r="B29" i="5"/>
  <c r="AI30" i="5"/>
  <c r="V29" i="5"/>
  <c r="BC30" i="5"/>
  <c r="M29" i="5"/>
  <c r="AT30" i="5"/>
  <c r="AR30" i="5"/>
  <c r="K29" i="5"/>
  <c r="BA30" i="5"/>
  <c r="T29" i="5"/>
  <c r="AP30" i="5"/>
  <c r="I29" i="5"/>
  <c r="BH30" i="5"/>
  <c r="AA29" i="5"/>
  <c r="BH30" i="4"/>
  <c r="AA29" i="4"/>
  <c r="AK29" i="4"/>
  <c r="D28" i="4"/>
  <c r="M28" i="4"/>
  <c r="AT29" i="4"/>
  <c r="BA29" i="4"/>
  <c r="T28" i="4"/>
  <c r="BC29" i="4"/>
  <c r="V28" i="4"/>
  <c r="AI29" i="4"/>
  <c r="B28" i="4"/>
  <c r="BF30" i="4"/>
  <c r="Y29" i="4"/>
  <c r="AC28" i="4"/>
  <c r="BJ29" i="4"/>
  <c r="I28" i="4"/>
  <c r="AP29" i="4"/>
  <c r="AY29" i="4"/>
  <c r="R28" i="4"/>
  <c r="AM30" i="4"/>
  <c r="F29" i="4"/>
  <c r="AR29" i="4"/>
  <c r="K28" i="4"/>
  <c r="K27" i="3"/>
  <c r="AR28" i="3"/>
  <c r="AT28" i="3"/>
  <c r="M27" i="3"/>
  <c r="N29" i="2"/>
  <c r="P28" i="2"/>
  <c r="O28" i="2"/>
  <c r="F27" i="3"/>
  <c r="AM28" i="3"/>
  <c r="AY28" i="3"/>
  <c r="R27" i="3"/>
  <c r="BJ28" i="3"/>
  <c r="AC27" i="3"/>
  <c r="AI28" i="3"/>
  <c r="B27" i="3"/>
  <c r="AA27" i="3"/>
  <c r="BH28" i="3"/>
  <c r="I27" i="3"/>
  <c r="AP28" i="3"/>
  <c r="AK28" i="3"/>
  <c r="D27" i="3"/>
  <c r="BF28" i="3"/>
  <c r="Y27" i="3"/>
  <c r="T27" i="3"/>
  <c r="BA28" i="3"/>
  <c r="V27" i="3"/>
  <c r="BC28" i="3"/>
  <c r="M30" i="5" l="1"/>
  <c r="AT31" i="5"/>
  <c r="B30" i="5"/>
  <c r="AI31" i="5"/>
  <c r="BH31" i="5"/>
  <c r="AA30" i="5"/>
  <c r="BA31" i="5"/>
  <c r="T30" i="5"/>
  <c r="AM31" i="5"/>
  <c r="F30" i="5"/>
  <c r="BJ31" i="5"/>
  <c r="AC30" i="5"/>
  <c r="V30" i="5"/>
  <c r="BC31" i="5"/>
  <c r="AP31" i="5"/>
  <c r="I30" i="5"/>
  <c r="AR31" i="5"/>
  <c r="K30" i="5"/>
  <c r="BF31" i="5"/>
  <c r="Y30" i="5"/>
  <c r="AY31" i="5"/>
  <c r="R30" i="5"/>
  <c r="AK31" i="5"/>
  <c r="D30" i="5"/>
  <c r="BA30" i="4"/>
  <c r="T29" i="4"/>
  <c r="AC29" i="4"/>
  <c r="BJ30" i="4"/>
  <c r="AR30" i="4"/>
  <c r="K29" i="4"/>
  <c r="AY30" i="4"/>
  <c r="R29" i="4"/>
  <c r="AK30" i="4"/>
  <c r="D29" i="4"/>
  <c r="I29" i="4"/>
  <c r="AP30" i="4"/>
  <c r="M29" i="4"/>
  <c r="AT30" i="4"/>
  <c r="AI30" i="4"/>
  <c r="B29" i="4"/>
  <c r="AM31" i="4"/>
  <c r="F30" i="4"/>
  <c r="BF31" i="4"/>
  <c r="Y30" i="4"/>
  <c r="BC30" i="4"/>
  <c r="V29" i="4"/>
  <c r="BH31" i="4"/>
  <c r="AA30" i="4"/>
  <c r="AK29" i="3"/>
  <c r="D28" i="3"/>
  <c r="AC28" i="3"/>
  <c r="BJ29" i="3"/>
  <c r="BC29" i="3"/>
  <c r="V28" i="3"/>
  <c r="AP29" i="3"/>
  <c r="I28" i="3"/>
  <c r="AT29" i="3"/>
  <c r="M28" i="3"/>
  <c r="K28" i="3"/>
  <c r="AR29" i="3"/>
  <c r="BF29" i="3"/>
  <c r="Y28" i="3"/>
  <c r="B28" i="3"/>
  <c r="AI29" i="3"/>
  <c r="R28" i="3"/>
  <c r="AY29" i="3"/>
  <c r="T28" i="3"/>
  <c r="BA29" i="3"/>
  <c r="AA28" i="3"/>
  <c r="BH29" i="3"/>
  <c r="F28" i="3"/>
  <c r="AM29" i="3"/>
  <c r="P29" i="2"/>
  <c r="N30" i="2"/>
  <c r="O29" i="2"/>
  <c r="B31" i="5" l="1"/>
  <c r="AI32" i="5"/>
  <c r="AK32" i="5"/>
  <c r="D31" i="5"/>
  <c r="BF32" i="5"/>
  <c r="Y31" i="5"/>
  <c r="AP32" i="5"/>
  <c r="I31" i="5"/>
  <c r="BJ32" i="5"/>
  <c r="AC31" i="5"/>
  <c r="BA32" i="5"/>
  <c r="T31" i="5"/>
  <c r="V31" i="5"/>
  <c r="BC32" i="5"/>
  <c r="M31" i="5"/>
  <c r="AT32" i="5"/>
  <c r="AY32" i="5"/>
  <c r="R31" i="5"/>
  <c r="AR32" i="5"/>
  <c r="K31" i="5"/>
  <c r="AM32" i="5"/>
  <c r="F31" i="5"/>
  <c r="BH32" i="5"/>
  <c r="AA32" i="5" s="1"/>
  <c r="AA31" i="5"/>
  <c r="BH33" i="5"/>
  <c r="AA31" i="4"/>
  <c r="BH33" i="4"/>
  <c r="BH32" i="4" s="1"/>
  <c r="AA32" i="4" s="1"/>
  <c r="Y31" i="4"/>
  <c r="BF32" i="4"/>
  <c r="AI31" i="4"/>
  <c r="B30" i="4"/>
  <c r="AY31" i="4"/>
  <c r="R30" i="4"/>
  <c r="AT31" i="4"/>
  <c r="M30" i="4"/>
  <c r="I30" i="4"/>
  <c r="AP31" i="4"/>
  <c r="AC30" i="4"/>
  <c r="BJ31" i="4"/>
  <c r="BC31" i="4"/>
  <c r="V30" i="4"/>
  <c r="AM32" i="4"/>
  <c r="F31" i="4"/>
  <c r="D30" i="4"/>
  <c r="AK31" i="4"/>
  <c r="AR31" i="4"/>
  <c r="K30" i="4"/>
  <c r="BA31" i="4"/>
  <c r="T30" i="4"/>
  <c r="F29" i="3"/>
  <c r="AM30" i="3"/>
  <c r="T29" i="3"/>
  <c r="BA30" i="3"/>
  <c r="AI30" i="3"/>
  <c r="B29" i="3"/>
  <c r="K29" i="3"/>
  <c r="AR30" i="3"/>
  <c r="BJ30" i="3"/>
  <c r="AC29" i="3"/>
  <c r="I29" i="3"/>
  <c r="AP30" i="3"/>
  <c r="P30" i="2"/>
  <c r="O30" i="2"/>
  <c r="N31" i="2"/>
  <c r="AA29" i="3"/>
  <c r="BH30" i="3"/>
  <c r="AY30" i="3"/>
  <c r="R29" i="3"/>
  <c r="BF30" i="3"/>
  <c r="Y29" i="3"/>
  <c r="AT30" i="3"/>
  <c r="M29" i="3"/>
  <c r="V29" i="3"/>
  <c r="BC30" i="3"/>
  <c r="AK30" i="3"/>
  <c r="D29" i="3"/>
  <c r="AT33" i="5" l="1"/>
  <c r="M33" i="5" s="1"/>
  <c r="M32" i="5"/>
  <c r="AR33" i="5"/>
  <c r="K32" i="5"/>
  <c r="T32" i="5"/>
  <c r="BA33" i="5"/>
  <c r="T33" i="5" s="1"/>
  <c r="I32" i="5"/>
  <c r="AP33" i="5"/>
  <c r="AK33" i="5"/>
  <c r="D32" i="5"/>
  <c r="BC33" i="5"/>
  <c r="V32" i="5"/>
  <c r="AI33" i="5"/>
  <c r="B33" i="5" s="1"/>
  <c r="B32" i="5"/>
  <c r="F32" i="5"/>
  <c r="AM33" i="5"/>
  <c r="F33" i="5" s="1"/>
  <c r="R32" i="5"/>
  <c r="AY33" i="5"/>
  <c r="AC32" i="5"/>
  <c r="BJ33" i="5"/>
  <c r="BF33" i="5"/>
  <c r="Y32" i="5"/>
  <c r="BA32" i="4"/>
  <c r="T31" i="4"/>
  <c r="AR32" i="4"/>
  <c r="K31" i="4"/>
  <c r="F32" i="4"/>
  <c r="AM33" i="4"/>
  <c r="F33" i="4" s="1"/>
  <c r="AT32" i="4"/>
  <c r="M31" i="4"/>
  <c r="AI32" i="4"/>
  <c r="B31" i="4"/>
  <c r="BC32" i="4"/>
  <c r="V31" i="4"/>
  <c r="AY32" i="4"/>
  <c r="R31" i="4"/>
  <c r="AC31" i="4"/>
  <c r="BJ32" i="4"/>
  <c r="D31" i="4"/>
  <c r="AK32" i="4"/>
  <c r="I31" i="4"/>
  <c r="AP32" i="4"/>
  <c r="BF33" i="4"/>
  <c r="Y32" i="4"/>
  <c r="AA30" i="3"/>
  <c r="BH31" i="3"/>
  <c r="BF31" i="3"/>
  <c r="Y30" i="3"/>
  <c r="AP31" i="3"/>
  <c r="I30" i="3"/>
  <c r="K30" i="3"/>
  <c r="AR31" i="3"/>
  <c r="T30" i="3"/>
  <c r="BA31" i="3"/>
  <c r="BC31" i="3"/>
  <c r="V30" i="3"/>
  <c r="N32" i="2"/>
  <c r="P32" i="2" s="1"/>
  <c r="O31" i="2"/>
  <c r="P31" i="2"/>
  <c r="AK31" i="3"/>
  <c r="D30" i="3"/>
  <c r="AT31" i="3"/>
  <c r="M30" i="3"/>
  <c r="R30" i="3"/>
  <c r="AY31" i="3"/>
  <c r="F30" i="3"/>
  <c r="AM31" i="3"/>
  <c r="AC30" i="3"/>
  <c r="BJ31" i="3"/>
  <c r="B30" i="3"/>
  <c r="AI31" i="3"/>
  <c r="AC33" i="5" l="1"/>
  <c r="BJ34" i="5"/>
  <c r="AC34" i="5" s="1"/>
  <c r="AP34" i="5"/>
  <c r="I34" i="5" s="1"/>
  <c r="I33" i="5"/>
  <c r="BC34" i="5"/>
  <c r="V34" i="5" s="1"/>
  <c r="V33" i="5"/>
  <c r="AR34" i="5"/>
  <c r="K34" i="5" s="1"/>
  <c r="K33" i="5"/>
  <c r="R33" i="5"/>
  <c r="AY34" i="5"/>
  <c r="R34" i="5" s="1"/>
  <c r="BF34" i="5"/>
  <c r="Y34" i="5" s="1"/>
  <c r="Y33" i="5"/>
  <c r="AK34" i="5"/>
  <c r="D34" i="5" s="1"/>
  <c r="D33" i="5"/>
  <c r="V32" i="4"/>
  <c r="BC33" i="4"/>
  <c r="K32" i="4"/>
  <c r="AR33" i="4"/>
  <c r="AP33" i="4"/>
  <c r="I32" i="4"/>
  <c r="AT33" i="4"/>
  <c r="M33" i="4" s="1"/>
  <c r="M32" i="4"/>
  <c r="AK33" i="4"/>
  <c r="D32" i="4"/>
  <c r="BJ33" i="4"/>
  <c r="AC32" i="4"/>
  <c r="BF34" i="4"/>
  <c r="Y34" i="4" s="1"/>
  <c r="Y33" i="4"/>
  <c r="R32" i="4"/>
  <c r="AY33" i="4"/>
  <c r="B32" i="4"/>
  <c r="AI33" i="4"/>
  <c r="B33" i="4" s="1"/>
  <c r="BA33" i="4"/>
  <c r="T33" i="4" s="1"/>
  <c r="T32" i="4"/>
  <c r="AK32" i="3"/>
  <c r="D31" i="3"/>
  <c r="K31" i="3"/>
  <c r="AR32" i="3"/>
  <c r="V31" i="3"/>
  <c r="BC32" i="3"/>
  <c r="BF32" i="3"/>
  <c r="Y31" i="3"/>
  <c r="AI32" i="3"/>
  <c r="B31" i="3"/>
  <c r="F31" i="3"/>
  <c r="AM32" i="3"/>
  <c r="AT32" i="3"/>
  <c r="M31" i="3"/>
  <c r="T31" i="3"/>
  <c r="BA32" i="3"/>
  <c r="BH33" i="3"/>
  <c r="BH32" i="3" s="1"/>
  <c r="AA32" i="3" s="1"/>
  <c r="AA31" i="3"/>
  <c r="BJ32" i="3"/>
  <c r="AC31" i="3"/>
  <c r="AY32" i="3"/>
  <c r="R31" i="3"/>
  <c r="N33" i="2"/>
  <c r="O32" i="2"/>
  <c r="I31" i="3"/>
  <c r="AP32" i="3"/>
  <c r="BJ34" i="4" l="1"/>
  <c r="AC34" i="4" s="1"/>
  <c r="AC33" i="4"/>
  <c r="R33" i="4"/>
  <c r="AY34" i="4"/>
  <c r="R34" i="4" s="1"/>
  <c r="AR34" i="4"/>
  <c r="K34" i="4" s="1"/>
  <c r="K33" i="4"/>
  <c r="V33" i="4"/>
  <c r="BC34" i="4"/>
  <c r="V34" i="4" s="1"/>
  <c r="AK34" i="4"/>
  <c r="D34" i="4" s="1"/>
  <c r="D33" i="4"/>
  <c r="I33" i="4"/>
  <c r="AP34" i="4"/>
  <c r="I34" i="4" s="1"/>
  <c r="AC32" i="3"/>
  <c r="BJ33" i="3"/>
  <c r="T32" i="3"/>
  <c r="BA33" i="3"/>
  <c r="T33" i="3" s="1"/>
  <c r="AM33" i="3"/>
  <c r="F33" i="3" s="1"/>
  <c r="F32" i="3"/>
  <c r="AR33" i="3"/>
  <c r="K32" i="3"/>
  <c r="Y32" i="3"/>
  <c r="BF33" i="3"/>
  <c r="AY33" i="3"/>
  <c r="R32" i="3"/>
  <c r="BC33" i="3"/>
  <c r="V32" i="3"/>
  <c r="AP33" i="3"/>
  <c r="I32" i="3"/>
  <c r="P33" i="2"/>
  <c r="O33" i="2"/>
  <c r="N34" i="2"/>
  <c r="M32" i="3"/>
  <c r="AT33" i="3"/>
  <c r="M33" i="3" s="1"/>
  <c r="B32" i="3"/>
  <c r="AI33" i="3"/>
  <c r="B33" i="3" s="1"/>
  <c r="D32" i="3"/>
  <c r="AK33" i="3"/>
  <c r="O34" i="2" l="1"/>
  <c r="P34" i="2"/>
  <c r="N35" i="2"/>
  <c r="AP34" i="3"/>
  <c r="I34" i="3" s="1"/>
  <c r="I33" i="3"/>
  <c r="AY34" i="3"/>
  <c r="R34" i="3" s="1"/>
  <c r="R33" i="3"/>
  <c r="K33" i="3"/>
  <c r="AR34" i="3"/>
  <c r="K34" i="3" s="1"/>
  <c r="D33" i="3"/>
  <c r="AK34" i="3"/>
  <c r="D34" i="3" s="1"/>
  <c r="Y33" i="3"/>
  <c r="BF34" i="3"/>
  <c r="Y34" i="3" s="1"/>
  <c r="BJ34" i="3"/>
  <c r="AC34" i="3" s="1"/>
  <c r="AC33" i="3"/>
  <c r="V33" i="3"/>
  <c r="BC34" i="3"/>
  <c r="V34" i="3" s="1"/>
  <c r="N36" i="2" l="1"/>
  <c r="O35" i="2"/>
  <c r="P35" i="2"/>
  <c r="N37" i="2" l="1"/>
  <c r="P36" i="2"/>
  <c r="O36" i="2"/>
  <c r="O37" i="2" l="1"/>
  <c r="N38" i="2"/>
  <c r="P37" i="2"/>
  <c r="P38" i="2" l="1"/>
  <c r="N39" i="2"/>
  <c r="O38" i="2"/>
  <c r="N40" i="2" l="1"/>
  <c r="P39" i="2"/>
  <c r="O39" i="2"/>
  <c r="P40" i="2" l="1"/>
  <c r="O40" i="2"/>
  <c r="N41" i="2"/>
  <c r="N42" i="2" l="1"/>
  <c r="O41" i="2"/>
  <c r="P41" i="2"/>
  <c r="N43" i="2" l="1"/>
  <c r="P42" i="2"/>
  <c r="O42" i="2"/>
  <c r="P43" i="2" l="1"/>
  <c r="O43" i="2"/>
  <c r="N44" i="2"/>
  <c r="N45" i="2" l="1"/>
  <c r="P44" i="2"/>
  <c r="O44" i="2"/>
  <c r="O45" i="2" l="1"/>
  <c r="N46" i="2"/>
  <c r="P45" i="2"/>
  <c r="O46" i="2" l="1"/>
  <c r="N47" i="2"/>
  <c r="P46" i="2"/>
  <c r="P47" i="2" l="1"/>
  <c r="N48" i="2"/>
  <c r="O47" i="2"/>
  <c r="N49" i="2" l="1"/>
  <c r="P48" i="2"/>
  <c r="O48" i="2"/>
  <c r="N50" i="2" l="1"/>
  <c r="P49" i="2"/>
  <c r="O49" i="2"/>
  <c r="O50" i="2" l="1"/>
  <c r="P50" i="2"/>
  <c r="N51" i="2"/>
  <c r="P51" i="2" l="1"/>
  <c r="N52" i="2"/>
  <c r="O51" i="2"/>
  <c r="N53" i="2" l="1"/>
  <c r="O52" i="2"/>
  <c r="P52" i="2"/>
  <c r="N54" i="2" l="1"/>
  <c r="O53" i="2"/>
  <c r="P53" i="2"/>
  <c r="O54" i="2" l="1"/>
  <c r="N55" i="2"/>
  <c r="P54" i="2"/>
  <c r="P55" i="2" l="1"/>
  <c r="N56" i="2"/>
  <c r="O55" i="2"/>
  <c r="N57" i="2" l="1"/>
  <c r="P56" i="2"/>
  <c r="O56" i="2"/>
  <c r="P57" i="2" l="1"/>
  <c r="N58" i="2"/>
  <c r="O57" i="2"/>
  <c r="O58" i="2" l="1"/>
  <c r="N59" i="2"/>
  <c r="P58" i="2"/>
  <c r="P59" i="2" l="1"/>
  <c r="O59" i="2"/>
  <c r="N60" i="2"/>
  <c r="N61" i="2" l="1"/>
  <c r="P60" i="2"/>
  <c r="O60" i="2"/>
  <c r="O61" i="2" l="1"/>
  <c r="N62" i="2"/>
  <c r="P61" i="2"/>
  <c r="O62" i="2" l="1"/>
  <c r="N63" i="2"/>
  <c r="P62" i="2"/>
  <c r="P63" i="2" l="1"/>
  <c r="N64" i="2"/>
  <c r="O63" i="2"/>
  <c r="N65" i="2" l="1"/>
  <c r="P64" i="2"/>
  <c r="O64" i="2"/>
  <c r="O65" i="2" l="1"/>
  <c r="N66" i="2"/>
  <c r="P65" i="2"/>
  <c r="O66" i="2" l="1"/>
  <c r="P66" i="2"/>
  <c r="N67" i="2"/>
  <c r="P67" i="2" l="1"/>
  <c r="O67" i="2"/>
  <c r="N68" i="2"/>
  <c r="N69" i="2" l="1"/>
  <c r="O68" i="2"/>
  <c r="P68" i="2"/>
  <c r="N70" i="2" l="1"/>
  <c r="P69" i="2"/>
  <c r="O69" i="2"/>
  <c r="O70" i="2" l="1"/>
  <c r="P70" i="2"/>
  <c r="N71" i="2"/>
  <c r="P71" i="2" l="1"/>
  <c r="N72" i="2"/>
  <c r="O71" i="2"/>
  <c r="N73" i="2" l="1"/>
  <c r="O72" i="2"/>
  <c r="P72" i="2"/>
  <c r="P73" i="2" l="1"/>
  <c r="N74" i="2"/>
  <c r="O73" i="2"/>
  <c r="O74" i="2" l="1"/>
  <c r="P74" i="2"/>
  <c r="N75" i="2"/>
  <c r="P75" i="2" l="1"/>
  <c r="O75" i="2"/>
  <c r="N76" i="2"/>
  <c r="N77" i="2" l="1"/>
  <c r="P76" i="2"/>
  <c r="O76" i="2"/>
  <c r="O77" i="2" l="1"/>
  <c r="P77" i="2"/>
  <c r="N78" i="2"/>
  <c r="O78" i="2" l="1"/>
  <c r="N79" i="2"/>
  <c r="P78" i="2"/>
  <c r="P79" i="2" l="1"/>
  <c r="O79" i="2"/>
  <c r="N80" i="2"/>
  <c r="N81" i="2" l="1"/>
  <c r="P80" i="2"/>
  <c r="O80" i="2"/>
  <c r="P81" i="2" l="1"/>
  <c r="O81" i="2"/>
  <c r="N82" i="2"/>
  <c r="O82" i="2" l="1"/>
  <c r="P82" i="2"/>
  <c r="N83" i="2"/>
  <c r="P83" i="2" l="1"/>
  <c r="N84" i="2"/>
  <c r="O83" i="2"/>
  <c r="N85" i="2" l="1"/>
  <c r="O84" i="2"/>
  <c r="P84" i="2"/>
  <c r="N86" i="2" l="1"/>
  <c r="P85" i="2"/>
  <c r="O85" i="2"/>
  <c r="O86" i="2" l="1"/>
  <c r="P86" i="2"/>
  <c r="N87" i="2"/>
  <c r="P87" i="2" l="1"/>
  <c r="N88" i="2"/>
  <c r="O87" i="2"/>
  <c r="N89" i="2" l="1"/>
  <c r="P88" i="2"/>
  <c r="O88" i="2"/>
  <c r="P89" i="2" l="1"/>
  <c r="N90" i="2"/>
  <c r="O89" i="2"/>
  <c r="O90" i="2" l="1"/>
  <c r="N91" i="2"/>
  <c r="P90" i="2"/>
  <c r="P91" i="2" l="1"/>
  <c r="O91" i="2"/>
  <c r="N92" i="2"/>
  <c r="N93" i="2" l="1"/>
  <c r="P92" i="2"/>
  <c r="O92" i="2"/>
  <c r="P93" i="2" l="1"/>
  <c r="O93" i="2"/>
  <c r="N94" i="2"/>
  <c r="O94" i="2" l="1"/>
  <c r="N95" i="2"/>
  <c r="P94" i="2"/>
  <c r="P95" i="2" l="1"/>
  <c r="N96" i="2"/>
  <c r="O95" i="2"/>
  <c r="N97" i="2" l="1"/>
  <c r="P96" i="2"/>
  <c r="O96" i="2"/>
  <c r="P97" i="2" l="1"/>
  <c r="O97" i="2"/>
  <c r="N98" i="2"/>
  <c r="O98" i="2" l="1"/>
  <c r="N99" i="2"/>
  <c r="P98" i="2"/>
  <c r="P99" i="2" l="1"/>
  <c r="O99" i="2"/>
  <c r="N100" i="2"/>
  <c r="N101" i="2" l="1"/>
  <c r="P100" i="2"/>
  <c r="O100" i="2"/>
  <c r="O101" i="2" l="1"/>
  <c r="N102" i="2"/>
  <c r="P101" i="2"/>
  <c r="O102" i="2" l="1"/>
  <c r="N103" i="2"/>
  <c r="P102" i="2"/>
  <c r="P103" i="2" l="1"/>
  <c r="N104" i="2"/>
  <c r="O103" i="2"/>
  <c r="N105" i="2" l="1"/>
  <c r="P104" i="2"/>
  <c r="O104" i="2"/>
  <c r="N106" i="2" l="1"/>
  <c r="P105" i="2"/>
  <c r="O105" i="2"/>
  <c r="O106" i="2" l="1"/>
  <c r="P106" i="2"/>
  <c r="N107" i="2"/>
  <c r="P107" i="2" l="1"/>
  <c r="N108" i="2"/>
  <c r="O107" i="2"/>
  <c r="N109" i="2" l="1"/>
  <c r="O108" i="2"/>
  <c r="P108" i="2"/>
  <c r="N110" i="2" l="1"/>
  <c r="P109" i="2"/>
  <c r="O109" i="2"/>
  <c r="O110" i="2" l="1"/>
  <c r="N111" i="2"/>
  <c r="P110" i="2"/>
  <c r="P111" i="2" l="1"/>
  <c r="N112" i="2"/>
  <c r="O111" i="2"/>
  <c r="N113" i="2" l="1"/>
  <c r="P112" i="2"/>
  <c r="O112" i="2"/>
  <c r="P113" i="2" l="1"/>
  <c r="O113" i="2"/>
  <c r="N114" i="2"/>
  <c r="O114" i="2" l="1"/>
  <c r="N115" i="2"/>
  <c r="P114" i="2"/>
  <c r="P115" i="2" l="1"/>
  <c r="O115" i="2"/>
  <c r="N116" i="2"/>
  <c r="N117" i="2" l="1"/>
  <c r="P116" i="2"/>
  <c r="O116" i="2"/>
  <c r="O117" i="2" l="1"/>
  <c r="N118" i="2"/>
  <c r="P117" i="2"/>
  <c r="O118" i="2" l="1"/>
  <c r="N119" i="2"/>
  <c r="P118" i="2"/>
  <c r="P119" i="2" l="1"/>
  <c r="N120" i="2"/>
  <c r="O119" i="2"/>
  <c r="N121" i="2" l="1"/>
  <c r="P120" i="2"/>
  <c r="O120" i="2"/>
  <c r="N122" i="2" l="1"/>
  <c r="P121" i="2"/>
  <c r="O121" i="2"/>
  <c r="O122" i="2" l="1"/>
  <c r="P122" i="2"/>
  <c r="N123" i="2"/>
  <c r="P123" i="2" l="1"/>
  <c r="N124" i="2"/>
  <c r="O123" i="2"/>
  <c r="N125" i="2" l="1"/>
  <c r="O124" i="2"/>
  <c r="P124" i="2"/>
  <c r="N126" i="2" l="1"/>
  <c r="P125" i="2"/>
  <c r="O125" i="2"/>
  <c r="O126" i="2" l="1"/>
  <c r="N127" i="2"/>
  <c r="P126" i="2"/>
  <c r="P127" i="2" l="1"/>
  <c r="N128" i="2"/>
  <c r="O127" i="2"/>
  <c r="N129" i="2" l="1"/>
  <c r="P128" i="2"/>
  <c r="O128" i="2"/>
  <c r="P129" i="2" l="1"/>
  <c r="O129" i="2"/>
  <c r="N130" i="2"/>
  <c r="O130" i="2" l="1"/>
  <c r="N131" i="2"/>
  <c r="P130" i="2"/>
  <c r="P131" i="2" l="1"/>
  <c r="O131" i="2"/>
  <c r="N132" i="2"/>
  <c r="N133" i="2" l="1"/>
  <c r="P132" i="2"/>
  <c r="O132" i="2"/>
  <c r="O133" i="2" l="1"/>
  <c r="N134" i="2"/>
  <c r="P133" i="2"/>
  <c r="O134" i="2" l="1"/>
  <c r="N135" i="2"/>
  <c r="P134" i="2"/>
  <c r="P135" i="2" l="1"/>
  <c r="N136" i="2"/>
  <c r="O135" i="2"/>
  <c r="N137" i="2" l="1"/>
  <c r="P136" i="2"/>
  <c r="O136" i="2"/>
  <c r="N138" i="2" l="1"/>
  <c r="P137" i="2"/>
  <c r="O137" i="2"/>
  <c r="O138" i="2" l="1"/>
  <c r="P138" i="2"/>
  <c r="N139" i="2"/>
  <c r="P139" i="2" l="1"/>
  <c r="N140" i="2"/>
  <c r="O139" i="2"/>
  <c r="N141" i="2" l="1"/>
  <c r="O140" i="2"/>
  <c r="P140" i="2"/>
  <c r="N142" i="2" l="1"/>
  <c r="P141" i="2"/>
  <c r="O141" i="2"/>
  <c r="O142" i="2" l="1"/>
  <c r="N143" i="2"/>
  <c r="P142" i="2"/>
  <c r="P143" i="2" l="1"/>
  <c r="N144" i="2"/>
  <c r="O143" i="2"/>
  <c r="N145" i="2" l="1"/>
  <c r="P144" i="2"/>
  <c r="O144" i="2"/>
  <c r="P145" i="2" l="1"/>
  <c r="O145" i="2"/>
  <c r="N146" i="2"/>
  <c r="O146" i="2" l="1"/>
  <c r="N147" i="2"/>
  <c r="P146" i="2"/>
  <c r="P147" i="2" l="1"/>
  <c r="O147" i="2"/>
  <c r="N148" i="2"/>
  <c r="N149" i="2" l="1"/>
  <c r="P148" i="2"/>
  <c r="O148" i="2"/>
  <c r="P149" i="2" l="1"/>
  <c r="O149" i="2"/>
  <c r="N150" i="2"/>
  <c r="O150" i="2" l="1"/>
  <c r="N151" i="2"/>
  <c r="P150" i="2"/>
  <c r="P151" i="2" l="1"/>
  <c r="O151" i="2"/>
  <c r="N152" i="2"/>
  <c r="N153" i="2" l="1"/>
  <c r="P152" i="2"/>
  <c r="O152" i="2"/>
  <c r="O153" i="2" l="1"/>
  <c r="N154" i="2"/>
  <c r="P153" i="2"/>
  <c r="O154" i="2" l="1"/>
  <c r="N155" i="2"/>
  <c r="P154" i="2"/>
  <c r="P155" i="2" l="1"/>
  <c r="N156" i="2"/>
  <c r="O155" i="2"/>
  <c r="N157" i="2" l="1"/>
  <c r="P156" i="2"/>
  <c r="O156" i="2"/>
  <c r="N158" i="2" l="1"/>
  <c r="P157" i="2"/>
  <c r="O157" i="2"/>
  <c r="O158" i="2" l="1"/>
  <c r="P158" i="2"/>
  <c r="N159" i="2"/>
  <c r="P159" i="2" l="1"/>
  <c r="N160" i="2"/>
  <c r="O159" i="2"/>
  <c r="N161" i="2" l="1"/>
  <c r="O160" i="2"/>
  <c r="P160" i="2"/>
  <c r="N162" i="2" l="1"/>
  <c r="P161" i="2"/>
  <c r="O161" i="2"/>
  <c r="O162" i="2" l="1"/>
  <c r="N163" i="2"/>
  <c r="P162" i="2"/>
  <c r="P163" i="2" l="1"/>
  <c r="N164" i="2"/>
  <c r="O163" i="2"/>
  <c r="N165" i="2" l="1"/>
  <c r="P164" i="2"/>
  <c r="O164" i="2"/>
  <c r="P165" i="2" l="1"/>
  <c r="O165" i="2"/>
  <c r="N166" i="2"/>
  <c r="O166" i="2" l="1"/>
  <c r="N167" i="2"/>
  <c r="P166" i="2"/>
  <c r="P167" i="2" l="1"/>
  <c r="O167" i="2"/>
  <c r="N168" i="2"/>
  <c r="N169" i="2" l="1"/>
  <c r="P168" i="2"/>
  <c r="O168" i="2"/>
  <c r="O169" i="2" l="1"/>
  <c r="N170" i="2"/>
  <c r="P169" i="2"/>
  <c r="O170" i="2" l="1"/>
  <c r="N171" i="2"/>
  <c r="P170" i="2"/>
  <c r="P171" i="2" l="1"/>
  <c r="N172" i="2"/>
  <c r="O171" i="2"/>
  <c r="N173" i="2" l="1"/>
  <c r="P172" i="2"/>
  <c r="O172" i="2"/>
  <c r="N174" i="2" l="1"/>
  <c r="P173" i="2"/>
  <c r="O173" i="2"/>
  <c r="O174" i="2" l="1"/>
  <c r="P174" i="2"/>
  <c r="N175" i="2"/>
  <c r="P175" i="2" l="1"/>
  <c r="N176" i="2"/>
  <c r="O175" i="2"/>
  <c r="N177" i="2" l="1"/>
  <c r="O176" i="2"/>
  <c r="P176" i="2"/>
  <c r="N178" i="2" l="1"/>
  <c r="P177" i="2"/>
  <c r="O177" i="2"/>
  <c r="O178" i="2" l="1"/>
  <c r="N179" i="2"/>
  <c r="P178" i="2"/>
  <c r="P179" i="2" l="1"/>
  <c r="N180" i="2"/>
  <c r="O179" i="2"/>
  <c r="N181" i="2" l="1"/>
  <c r="P180" i="2"/>
  <c r="O180" i="2"/>
  <c r="P181" i="2" l="1"/>
  <c r="O181" i="2"/>
  <c r="N182" i="2"/>
  <c r="O182" i="2" l="1"/>
  <c r="N183" i="2"/>
  <c r="P182" i="2"/>
  <c r="P183" i="2" l="1"/>
  <c r="O183" i="2"/>
  <c r="N184" i="2"/>
  <c r="N185" i="2" l="1"/>
  <c r="P184" i="2"/>
  <c r="O184" i="2"/>
  <c r="O185" i="2" l="1"/>
  <c r="N186" i="2"/>
  <c r="P185" i="2"/>
  <c r="O186" i="2" l="1"/>
  <c r="N187" i="2"/>
  <c r="P186" i="2"/>
  <c r="P187" i="2" l="1"/>
  <c r="N188" i="2"/>
  <c r="O187" i="2"/>
  <c r="N189" i="2" l="1"/>
  <c r="P188" i="2"/>
  <c r="O188" i="2"/>
  <c r="N190" i="2" l="1"/>
  <c r="P189" i="2"/>
  <c r="O189" i="2"/>
  <c r="O190" i="2" l="1"/>
  <c r="P190" i="2"/>
  <c r="N191" i="2"/>
  <c r="N192" i="2" l="1"/>
  <c r="P191" i="2"/>
  <c r="O191" i="2"/>
  <c r="P192" i="2" l="1"/>
  <c r="O192" i="2"/>
  <c r="N193" i="2"/>
  <c r="O193" i="2" l="1"/>
  <c r="P193" i="2"/>
  <c r="N194" i="2"/>
  <c r="P194" i="2" l="1"/>
  <c r="N195" i="2"/>
  <c r="O194" i="2"/>
  <c r="N196" i="2" l="1"/>
  <c r="O195" i="2"/>
  <c r="P195" i="2"/>
  <c r="N197" i="2" l="1"/>
  <c r="P196" i="2"/>
  <c r="O196" i="2"/>
  <c r="O197" i="2" l="1"/>
  <c r="P197" i="2"/>
  <c r="N198" i="2"/>
  <c r="P198" i="2" l="1"/>
  <c r="N199" i="2"/>
  <c r="O198" i="2"/>
  <c r="N200" i="2" l="1"/>
  <c r="P199" i="2"/>
  <c r="O199" i="2"/>
  <c r="O200" i="2" l="1"/>
  <c r="N201" i="2"/>
  <c r="P200" i="2"/>
  <c r="O201" i="2" l="1"/>
  <c r="P201" i="2"/>
  <c r="N202" i="2"/>
  <c r="P202" i="2" l="1"/>
  <c r="N203" i="2"/>
  <c r="O202" i="2"/>
  <c r="N204" i="2" l="1"/>
  <c r="P203" i="2"/>
  <c r="O203" i="2"/>
  <c r="O204" i="2" l="1"/>
  <c r="N205" i="2"/>
  <c r="P204" i="2"/>
  <c r="O205" i="2" l="1"/>
  <c r="P205" i="2"/>
  <c r="N206" i="2"/>
  <c r="P206" i="2" l="1"/>
  <c r="N207" i="2"/>
  <c r="O206" i="2"/>
  <c r="N208" i="2" l="1"/>
  <c r="O207" i="2"/>
  <c r="P207" i="2"/>
  <c r="O208" i="2" l="1"/>
  <c r="N209" i="2"/>
  <c r="P209" i="2" l="1"/>
  <c r="N210" i="2"/>
  <c r="O209" i="2"/>
  <c r="N211" i="2" l="1"/>
  <c r="P210" i="2"/>
  <c r="O210" i="2"/>
  <c r="O211" i="2" l="1"/>
  <c r="N212" i="2"/>
  <c r="P212" i="2" l="1"/>
  <c r="N213" i="2"/>
  <c r="O212" i="2"/>
  <c r="N214" i="2" l="1"/>
  <c r="P213" i="2"/>
  <c r="O213" i="2"/>
  <c r="O214" i="2" l="1"/>
  <c r="N215" i="2"/>
  <c r="P214" i="2"/>
  <c r="O215" i="2" l="1"/>
  <c r="P215" i="2"/>
  <c r="N216" i="2"/>
  <c r="P216" i="2" l="1"/>
  <c r="N217" i="2"/>
  <c r="O216" i="2"/>
  <c r="N218" i="2" l="1"/>
  <c r="P217" i="2"/>
  <c r="O217" i="2"/>
  <c r="O218" i="2" l="1"/>
  <c r="P218" i="2"/>
  <c r="N219" i="2"/>
  <c r="O219" i="2" l="1"/>
  <c r="P219" i="2"/>
  <c r="N220" i="2"/>
  <c r="P220" i="2" l="1"/>
  <c r="N221" i="2"/>
  <c r="O220" i="2"/>
  <c r="N222" i="2" l="1"/>
  <c r="P221" i="2"/>
  <c r="O221" i="2"/>
  <c r="O222" i="2" l="1"/>
  <c r="N223" i="2"/>
  <c r="P222" i="2"/>
  <c r="O223" i="2" l="1"/>
  <c r="P223" i="2"/>
  <c r="N224" i="2"/>
  <c r="P224" i="2" l="1"/>
  <c r="N225" i="2"/>
  <c r="O224" i="2"/>
  <c r="N226" i="2" l="1"/>
  <c r="P225" i="2"/>
  <c r="O225" i="2"/>
  <c r="O226" i="2" l="1"/>
  <c r="N227" i="2"/>
  <c r="P226" i="2"/>
  <c r="O227" i="2" l="1"/>
  <c r="P227" i="2"/>
  <c r="N228" i="2"/>
  <c r="P228" i="2" l="1"/>
  <c r="N229" i="2"/>
  <c r="O228" i="2"/>
  <c r="N230" i="2" l="1"/>
  <c r="O229" i="2"/>
  <c r="P229" i="2"/>
  <c r="O230" i="2" l="1"/>
  <c r="N231" i="2"/>
  <c r="P230" i="2"/>
  <c r="O231" i="2" l="1"/>
  <c r="P231" i="2"/>
  <c r="N232" i="2"/>
  <c r="P232" i="2" l="1"/>
  <c r="N233" i="2"/>
  <c r="O232" i="2"/>
  <c r="N234" i="2" l="1"/>
  <c r="P233" i="2"/>
  <c r="O233" i="2"/>
  <c r="O234" i="2" l="1"/>
  <c r="N235" i="2"/>
  <c r="P234" i="2"/>
  <c r="O235" i="2" l="1"/>
  <c r="P235" i="2"/>
  <c r="N236" i="2"/>
  <c r="P236" i="2" l="1"/>
  <c r="N237" i="2"/>
  <c r="O236" i="2"/>
  <c r="N238" i="2" l="1"/>
  <c r="O237" i="2"/>
  <c r="P237" i="2"/>
  <c r="O238" i="2" l="1"/>
  <c r="P238" i="2"/>
  <c r="N239" i="2"/>
  <c r="O239" i="2" l="1"/>
  <c r="P239" i="2"/>
  <c r="N240" i="2"/>
  <c r="P240" i="2" l="1"/>
  <c r="N241" i="2"/>
  <c r="O240" i="2"/>
  <c r="N242" i="2" l="1"/>
  <c r="O241" i="2"/>
  <c r="P241" i="2"/>
  <c r="O242" i="2" l="1"/>
  <c r="P242" i="2"/>
  <c r="N243" i="2"/>
  <c r="O243" i="2" l="1"/>
  <c r="P243" i="2"/>
  <c r="N244" i="2"/>
  <c r="P244" i="2" l="1"/>
  <c r="N245" i="2"/>
  <c r="O244" i="2"/>
  <c r="N246" i="2" l="1"/>
  <c r="P245" i="2"/>
  <c r="O245" i="2"/>
  <c r="O246" i="2" l="1"/>
  <c r="P246" i="2"/>
  <c r="N247" i="2"/>
  <c r="O247" i="2" l="1"/>
  <c r="P247" i="2"/>
  <c r="N248" i="2"/>
  <c r="P248" i="2" l="1"/>
  <c r="N249" i="2"/>
  <c r="O248" i="2"/>
  <c r="N250" i="2" l="1"/>
  <c r="O249" i="2"/>
  <c r="P249" i="2"/>
  <c r="O250" i="2" l="1"/>
  <c r="N251" i="2"/>
  <c r="P250" i="2"/>
  <c r="O251" i="2" l="1"/>
  <c r="P251" i="2"/>
  <c r="N252" i="2"/>
  <c r="P252" i="2" l="1"/>
  <c r="N253" i="2"/>
  <c r="O252" i="2"/>
  <c r="N254" i="2" l="1"/>
  <c r="O253" i="2"/>
  <c r="P253" i="2"/>
  <c r="O254" i="2" l="1"/>
  <c r="P254" i="2"/>
  <c r="N255" i="2"/>
  <c r="O255" i="2" l="1"/>
  <c r="P255" i="2"/>
  <c r="N256" i="2"/>
  <c r="P256" i="2" l="1"/>
  <c r="N257" i="2"/>
  <c r="O256" i="2"/>
  <c r="N258" i="2" l="1"/>
  <c r="O257" i="2"/>
  <c r="P257" i="2"/>
  <c r="O258" i="2" l="1"/>
  <c r="P258" i="2"/>
  <c r="N259" i="2"/>
  <c r="O259" i="2" l="1"/>
  <c r="P259" i="2"/>
  <c r="N260" i="2"/>
  <c r="P260" i="2" l="1"/>
  <c r="N261" i="2"/>
  <c r="O260" i="2"/>
  <c r="N262" i="2" l="1"/>
  <c r="P261" i="2"/>
  <c r="O261" i="2"/>
  <c r="O262" i="2" l="1"/>
  <c r="P262" i="2"/>
  <c r="N263" i="2"/>
  <c r="O263" i="2" l="1"/>
  <c r="P263" i="2"/>
  <c r="N264" i="2"/>
  <c r="P264" i="2" l="1"/>
  <c r="N265" i="2"/>
  <c r="O264" i="2"/>
  <c r="N266" i="2" l="1"/>
  <c r="O265" i="2"/>
  <c r="P265" i="2"/>
  <c r="O266" i="2" l="1"/>
  <c r="N267" i="2"/>
  <c r="P266" i="2"/>
  <c r="O267" i="2" l="1"/>
  <c r="P267" i="2"/>
  <c r="N268" i="2"/>
  <c r="P268" i="2" l="1"/>
  <c r="N269" i="2"/>
  <c r="O268" i="2"/>
  <c r="N270" i="2" l="1"/>
  <c r="O269" i="2"/>
  <c r="P269" i="2"/>
  <c r="O270" i="2" l="1"/>
  <c r="P270" i="2"/>
  <c r="N271" i="2"/>
  <c r="O271" i="2" l="1"/>
  <c r="P271" i="2"/>
  <c r="N272" i="2"/>
  <c r="P272" i="2" l="1"/>
  <c r="N273" i="2"/>
  <c r="O272" i="2"/>
  <c r="N274" i="2" l="1"/>
  <c r="O273" i="2"/>
  <c r="P273" i="2"/>
  <c r="O274" i="2" l="1"/>
  <c r="P274" i="2"/>
  <c r="N275" i="2"/>
  <c r="O275" i="2" l="1"/>
  <c r="P275" i="2"/>
  <c r="N276" i="2"/>
  <c r="P276" i="2" l="1"/>
  <c r="N277" i="2"/>
  <c r="O276" i="2"/>
  <c r="N278" i="2" l="1"/>
  <c r="P277" i="2"/>
  <c r="O277" i="2"/>
  <c r="O278" i="2" l="1"/>
  <c r="P278" i="2"/>
  <c r="N279" i="2"/>
  <c r="O279" i="2" l="1"/>
  <c r="P279" i="2"/>
  <c r="N280" i="2"/>
  <c r="P280" i="2" l="1"/>
  <c r="N281" i="2"/>
  <c r="O280" i="2"/>
  <c r="N282" i="2" l="1"/>
  <c r="O281" i="2"/>
  <c r="P281" i="2"/>
  <c r="O282" i="2" l="1"/>
  <c r="N283" i="2"/>
  <c r="P282" i="2"/>
  <c r="O283" i="2" l="1"/>
  <c r="P283" i="2"/>
  <c r="N284" i="2"/>
  <c r="P284" i="2" l="1"/>
  <c r="N285" i="2"/>
  <c r="O284" i="2"/>
  <c r="N286" i="2" l="1"/>
  <c r="O285" i="2"/>
  <c r="P285" i="2"/>
  <c r="O286" i="2" l="1"/>
  <c r="P286" i="2"/>
  <c r="N287" i="2"/>
  <c r="O287" i="2" l="1"/>
  <c r="P287" i="2"/>
  <c r="N288" i="2"/>
  <c r="P288" i="2" l="1"/>
  <c r="N289" i="2"/>
  <c r="O288" i="2"/>
  <c r="N290" i="2" l="1"/>
  <c r="O289" i="2"/>
  <c r="P289" i="2"/>
  <c r="O290" i="2" l="1"/>
  <c r="P290" i="2"/>
  <c r="N291" i="2"/>
  <c r="O291" i="2" l="1"/>
  <c r="P291" i="2"/>
  <c r="N292" i="2"/>
  <c r="P292" i="2" l="1"/>
  <c r="N293" i="2"/>
  <c r="O292" i="2"/>
  <c r="N294" i="2" l="1"/>
  <c r="P293" i="2"/>
  <c r="O293" i="2"/>
  <c r="O294" i="2" l="1"/>
  <c r="P294" i="2"/>
  <c r="N295" i="2"/>
  <c r="O295" i="2" l="1"/>
  <c r="P295" i="2"/>
  <c r="N296" i="2"/>
  <c r="P296" i="2" l="1"/>
  <c r="N297" i="2"/>
  <c r="O296" i="2"/>
  <c r="N298" i="2" l="1"/>
  <c r="O297" i="2"/>
  <c r="P297" i="2"/>
  <c r="O298" i="2" l="1"/>
  <c r="N299" i="2"/>
  <c r="P298" i="2"/>
  <c r="O299" i="2" l="1"/>
  <c r="P299" i="2"/>
  <c r="N300" i="2"/>
  <c r="P300" i="2" l="1"/>
  <c r="N301" i="2"/>
  <c r="O300" i="2"/>
  <c r="N302" i="2" l="1"/>
  <c r="O301" i="2"/>
  <c r="P301" i="2"/>
  <c r="O302" i="2" l="1"/>
  <c r="P302" i="2"/>
  <c r="N303" i="2"/>
  <c r="O303" i="2" l="1"/>
  <c r="P303" i="2"/>
  <c r="N304" i="2"/>
  <c r="P304" i="2" l="1"/>
  <c r="N305" i="2"/>
  <c r="O304" i="2"/>
  <c r="N306" i="2" l="1"/>
  <c r="O305" i="2"/>
  <c r="P305" i="2"/>
  <c r="O306" i="2" l="1"/>
  <c r="P306" i="2"/>
  <c r="N307" i="2"/>
  <c r="O307" i="2" l="1"/>
  <c r="P307" i="2"/>
  <c r="N308" i="2"/>
  <c r="P308" i="2" l="1"/>
  <c r="N309" i="2"/>
  <c r="O308" i="2"/>
  <c r="N310" i="2" l="1"/>
  <c r="P309" i="2"/>
  <c r="O309" i="2"/>
  <c r="O310" i="2" l="1"/>
  <c r="P310" i="2"/>
  <c r="N311" i="2"/>
  <c r="O311" i="2" l="1"/>
  <c r="P311" i="2"/>
  <c r="N312" i="2"/>
  <c r="P312" i="2" l="1"/>
  <c r="N313" i="2"/>
  <c r="O312" i="2"/>
  <c r="N314" i="2" l="1"/>
  <c r="O313" i="2"/>
  <c r="P313" i="2"/>
  <c r="O314" i="2" l="1"/>
  <c r="N315" i="2"/>
  <c r="P314" i="2"/>
  <c r="O315" i="2" l="1"/>
  <c r="P315" i="2"/>
  <c r="N316" i="2"/>
  <c r="P316" i="2" l="1"/>
  <c r="N317" i="2"/>
  <c r="O316" i="2"/>
  <c r="N318" i="2" l="1"/>
  <c r="O317" i="2"/>
  <c r="P317" i="2"/>
  <c r="O318" i="2" l="1"/>
  <c r="P318" i="2"/>
  <c r="N319" i="2"/>
  <c r="O319" i="2" l="1"/>
  <c r="P319" i="2"/>
  <c r="N320" i="2"/>
  <c r="P320" i="2" l="1"/>
  <c r="O320" i="2"/>
  <c r="N321" i="2"/>
  <c r="N322" i="2" l="1"/>
  <c r="P321" i="2"/>
  <c r="O321" i="2"/>
  <c r="N323" i="2" l="1"/>
  <c r="O322" i="2"/>
  <c r="P322" i="2"/>
  <c r="O323" i="2" l="1"/>
  <c r="P323" i="2"/>
  <c r="N324" i="2"/>
  <c r="P324" i="2" l="1"/>
  <c r="O324" i="2"/>
  <c r="N325" i="2"/>
  <c r="N326" i="2" l="1"/>
  <c r="P325" i="2"/>
  <c r="O325" i="2"/>
  <c r="N327" i="2" l="1"/>
  <c r="O326" i="2"/>
  <c r="P326" i="2"/>
  <c r="O327" i="2" l="1"/>
  <c r="P327" i="2"/>
  <c r="N328" i="2"/>
  <c r="P328" i="2" l="1"/>
  <c r="O328" i="2"/>
  <c r="N329" i="2"/>
  <c r="N330" i="2" l="1"/>
  <c r="P329" i="2"/>
  <c r="O329" i="2"/>
  <c r="N331" i="2" l="1"/>
  <c r="O330" i="2"/>
  <c r="P330" i="2"/>
  <c r="O331" i="2" l="1"/>
  <c r="P331" i="2"/>
  <c r="N332" i="2"/>
  <c r="P332" i="2" l="1"/>
  <c r="O332" i="2"/>
  <c r="N333" i="2"/>
  <c r="N334" i="2" l="1"/>
  <c r="P333" i="2"/>
  <c r="O333" i="2"/>
  <c r="N335" i="2" l="1"/>
  <c r="O334" i="2"/>
  <c r="P334" i="2"/>
  <c r="O335" i="2" l="1"/>
  <c r="P335" i="2"/>
  <c r="N336" i="2"/>
  <c r="P336" i="2" l="1"/>
  <c r="O336" i="2"/>
  <c r="N337" i="2"/>
  <c r="N338" i="2" l="1"/>
  <c r="P337" i="2"/>
  <c r="O337" i="2"/>
  <c r="N339" i="2" l="1"/>
  <c r="O338" i="2"/>
  <c r="P338" i="2"/>
  <c r="O339" i="2" l="1"/>
  <c r="P339" i="2"/>
  <c r="N340" i="2"/>
  <c r="P340" i="2" l="1"/>
  <c r="O340" i="2"/>
  <c r="N341" i="2"/>
  <c r="N342" i="2" l="1"/>
  <c r="P341" i="2"/>
  <c r="O341" i="2"/>
  <c r="N343" i="2" l="1"/>
  <c r="O342" i="2"/>
  <c r="P342" i="2"/>
  <c r="O343" i="2" l="1"/>
  <c r="P343" i="2"/>
  <c r="N344" i="2"/>
  <c r="P344" i="2" l="1"/>
  <c r="O344" i="2"/>
  <c r="N345" i="2"/>
  <c r="N346" i="2" l="1"/>
  <c r="P345" i="2"/>
  <c r="O345" i="2"/>
  <c r="N347" i="2" l="1"/>
  <c r="O346" i="2"/>
  <c r="P346" i="2"/>
  <c r="O347" i="2" l="1"/>
  <c r="P347" i="2"/>
  <c r="N348" i="2"/>
  <c r="P348" i="2" l="1"/>
  <c r="O348" i="2"/>
  <c r="N349" i="2"/>
  <c r="N350" i="2" l="1"/>
  <c r="P349" i="2"/>
  <c r="O349" i="2"/>
  <c r="N351" i="2" l="1"/>
  <c r="O350" i="2"/>
  <c r="P350" i="2"/>
  <c r="O351" i="2" l="1"/>
  <c r="P351" i="2"/>
  <c r="N352" i="2"/>
  <c r="P352" i="2" l="1"/>
  <c r="O352" i="2"/>
  <c r="N353" i="2"/>
  <c r="N354" i="2" l="1"/>
  <c r="P353" i="2"/>
  <c r="O353" i="2"/>
  <c r="N355" i="2" l="1"/>
  <c r="O354" i="2"/>
  <c r="P354" i="2"/>
  <c r="O355" i="2" l="1"/>
  <c r="P355" i="2"/>
  <c r="N356" i="2"/>
  <c r="P356" i="2" l="1"/>
  <c r="O356" i="2"/>
  <c r="N357" i="2"/>
  <c r="N358" i="2" l="1"/>
  <c r="P357" i="2"/>
  <c r="O357" i="2"/>
  <c r="N359" i="2" l="1"/>
  <c r="O358" i="2"/>
  <c r="P358" i="2"/>
  <c r="O359" i="2" l="1"/>
  <c r="P359" i="2"/>
  <c r="N360" i="2"/>
  <c r="P360" i="2" l="1"/>
  <c r="O360" i="2"/>
  <c r="N361" i="2"/>
  <c r="N362" i="2" l="1"/>
  <c r="P361" i="2"/>
  <c r="O361" i="2"/>
  <c r="N363" i="2" l="1"/>
  <c r="O362" i="2"/>
  <c r="P362" i="2"/>
  <c r="O363" i="2" l="1"/>
  <c r="P363" i="2"/>
  <c r="N364" i="2"/>
  <c r="P364" i="2" l="1"/>
  <c r="O364" i="2"/>
  <c r="N365" i="2"/>
  <c r="N366" i="2" l="1"/>
  <c r="P365" i="2"/>
  <c r="O365" i="2"/>
  <c r="N367" i="2" l="1"/>
  <c r="O366" i="2"/>
  <c r="P366" i="2"/>
  <c r="O367" i="2" l="1"/>
  <c r="P367" i="2"/>
  <c r="N368" i="2"/>
  <c r="P368" i="2" l="1"/>
  <c r="O368" i="2"/>
  <c r="N369" i="2"/>
  <c r="O369" i="2" s="1"/>
  <c r="P369" i="2" l="1"/>
  <c r="L14" i="2" l="1"/>
  <c r="L5" i="2"/>
  <c r="L6" i="2"/>
  <c r="E37" i="3" s="1"/>
  <c r="E36" i="3" s="1"/>
  <c r="L9" i="2"/>
  <c r="L37" i="5" s="1"/>
  <c r="L12" i="2"/>
  <c r="U37" i="5" s="1"/>
  <c r="L13" i="2"/>
  <c r="W37" i="5" s="1"/>
  <c r="L15" i="2"/>
  <c r="AB37" i="3" s="1"/>
  <c r="L7" i="2"/>
  <c r="G37" i="5" s="1"/>
  <c r="L16" i="2"/>
  <c r="L11" i="2"/>
  <c r="S37" i="3" s="1"/>
  <c r="S36" i="3" s="1"/>
  <c r="L8" i="2"/>
  <c r="J37" i="5" s="1"/>
  <c r="L10" i="2"/>
  <c r="N37" i="5" s="1"/>
  <c r="AD37" i="5" l="1"/>
  <c r="AD38" i="5" s="1"/>
  <c r="AD37" i="3"/>
  <c r="AB36" i="3"/>
  <c r="Z37" i="3"/>
  <c r="Z36" i="3" s="1"/>
  <c r="W38" i="5"/>
  <c r="C37" i="4"/>
  <c r="C37" i="5"/>
  <c r="N37" i="3"/>
  <c r="N36" i="3" s="1"/>
  <c r="N37" i="4"/>
  <c r="G37" i="3"/>
  <c r="G36" i="3" s="1"/>
  <c r="G37" i="4"/>
  <c r="L37" i="3"/>
  <c r="L36" i="3" s="1"/>
  <c r="L37" i="4"/>
  <c r="J37" i="3"/>
  <c r="J35" i="3" s="1"/>
  <c r="J37" i="4"/>
  <c r="W37" i="3"/>
  <c r="W35" i="3" s="1"/>
  <c r="W37" i="4"/>
  <c r="AD37" i="4"/>
  <c r="AD38" i="4" s="1"/>
  <c r="U37" i="3"/>
  <c r="U36" i="3" s="1"/>
  <c r="U37" i="4"/>
  <c r="C37" i="3"/>
  <c r="C36" i="3" s="1"/>
  <c r="L17" i="2"/>
  <c r="AD38" i="3" l="1"/>
  <c r="J38" i="4"/>
  <c r="W38" i="3"/>
  <c r="AF38" i="4"/>
  <c r="AF38" i="5"/>
  <c r="J38" i="5"/>
  <c r="W38" i="4"/>
  <c r="J38" i="3"/>
  <c r="AF38" i="3"/>
</calcChain>
</file>

<file path=xl/sharedStrings.xml><?xml version="1.0" encoding="utf-8"?>
<sst xmlns="http://schemas.openxmlformats.org/spreadsheetml/2006/main" count="681" uniqueCount="374">
  <si>
    <t>初期設定</t>
    <rPh sb="0" eb="2">
      <t>ショキ</t>
    </rPh>
    <rPh sb="2" eb="4">
      <t>セッテイ</t>
    </rPh>
    <phoneticPr fontId="5"/>
  </si>
  <si>
    <t>西暦</t>
    <rPh sb="0" eb="2">
      <t>セイレキ</t>
    </rPh>
    <phoneticPr fontId="5"/>
  </si>
  <si>
    <t>年度</t>
    <rPh sb="0" eb="2">
      <t>ネンド</t>
    </rPh>
    <phoneticPr fontId="5"/>
  </si>
  <si>
    <t>登校日</t>
    <rPh sb="0" eb="3">
      <t>トウコウビ</t>
    </rPh>
    <phoneticPr fontId="5"/>
  </si>
  <si>
    <t>登校日判別カレンダー</t>
    <rPh sb="0" eb="3">
      <t>トウコウビ</t>
    </rPh>
    <rPh sb="3" eb="5">
      <t>ハンベツ</t>
    </rPh>
    <phoneticPr fontId="5"/>
  </si>
  <si>
    <t>月</t>
    <rPh sb="0" eb="1">
      <t>ツキ</t>
    </rPh>
    <phoneticPr fontId="5"/>
  </si>
  <si>
    <t>日数</t>
    <rPh sb="0" eb="2">
      <t>ニッスウ</t>
    </rPh>
    <phoneticPr fontId="5"/>
  </si>
  <si>
    <t>祝日一覧</t>
    <rPh sb="0" eb="2">
      <t>シュクジツ</t>
    </rPh>
    <rPh sb="2" eb="4">
      <t>イチラン</t>
    </rPh>
    <phoneticPr fontId="5"/>
  </si>
  <si>
    <t>月日</t>
    <rPh sb="0" eb="2">
      <t>ガッピ</t>
    </rPh>
    <phoneticPr fontId="5"/>
  </si>
  <si>
    <t>曜</t>
    <rPh sb="0" eb="1">
      <t>ヒカリ</t>
    </rPh>
    <phoneticPr fontId="5"/>
  </si>
  <si>
    <t>祝日名</t>
    <rPh sb="0" eb="2">
      <t>シュクジツ</t>
    </rPh>
    <rPh sb="2" eb="3">
      <t>メイ</t>
    </rPh>
    <phoneticPr fontId="5"/>
  </si>
  <si>
    <t>マラソン繰替</t>
    <rPh sb="4" eb="6">
      <t>クリカ</t>
    </rPh>
    <phoneticPr fontId="5"/>
  </si>
  <si>
    <t>マラソン大会</t>
    <rPh sb="4" eb="6">
      <t>タイカイ</t>
    </rPh>
    <phoneticPr fontId="5"/>
  </si>
  <si>
    <t>文化祭繰替</t>
    <rPh sb="0" eb="3">
      <t>ブンカサイ</t>
    </rPh>
    <rPh sb="3" eb="4">
      <t>ク</t>
    </rPh>
    <rPh sb="4" eb="5">
      <t>カ</t>
    </rPh>
    <phoneticPr fontId="5"/>
  </si>
  <si>
    <t>文化祭</t>
    <rPh sb="0" eb="3">
      <t>ブンカサイ</t>
    </rPh>
    <phoneticPr fontId="5"/>
  </si>
  <si>
    <t>修学・学習旅行繰替</t>
    <rPh sb="0" eb="2">
      <t>シュウガク</t>
    </rPh>
    <rPh sb="3" eb="5">
      <t>ガクシュウ</t>
    </rPh>
    <rPh sb="5" eb="7">
      <t>リョコウ</t>
    </rPh>
    <rPh sb="7" eb="8">
      <t>ク</t>
    </rPh>
    <rPh sb="8" eb="9">
      <t>カ</t>
    </rPh>
    <phoneticPr fontId="5"/>
  </si>
  <si>
    <t>修学・学習旅行</t>
    <rPh sb="0" eb="2">
      <t>シュウガク</t>
    </rPh>
    <rPh sb="3" eb="5">
      <t>ガクシュウ</t>
    </rPh>
    <rPh sb="5" eb="7">
      <t>リョコウ</t>
    </rPh>
    <phoneticPr fontId="5"/>
  </si>
  <si>
    <t>昭和の日</t>
    <rPh sb="0" eb="2">
      <t>ショウワ</t>
    </rPh>
    <rPh sb="3" eb="4">
      <t>ヒ</t>
    </rPh>
    <phoneticPr fontId="5"/>
  </si>
  <si>
    <t>海の日（7月　第３月曜）　敬老の日（9月　第３月曜）</t>
    <rPh sb="0" eb="1">
      <t>ウミ</t>
    </rPh>
    <rPh sb="2" eb="3">
      <t>ヒ</t>
    </rPh>
    <rPh sb="5" eb="6">
      <t>ガツ</t>
    </rPh>
    <rPh sb="13" eb="15">
      <t>ケイロウ</t>
    </rPh>
    <rPh sb="16" eb="17">
      <t>ヒ</t>
    </rPh>
    <rPh sb="19" eb="20">
      <t>ガツ</t>
    </rPh>
    <rPh sb="21" eb="22">
      <t>ダイ</t>
    </rPh>
    <rPh sb="23" eb="25">
      <t>ゲツヨウ</t>
    </rPh>
    <phoneticPr fontId="5"/>
  </si>
  <si>
    <t>年</t>
    <rPh sb="0" eb="1">
      <t>ネン</t>
    </rPh>
    <phoneticPr fontId="5"/>
  </si>
  <si>
    <t>基準日との差</t>
    <rPh sb="0" eb="3">
      <t>キジュンビ</t>
    </rPh>
    <rPh sb="5" eb="6">
      <t>サ</t>
    </rPh>
    <phoneticPr fontId="5"/>
  </si>
  <si>
    <t>祝日</t>
    <rPh sb="0" eb="2">
      <t>シュクジツ</t>
    </rPh>
    <phoneticPr fontId="5"/>
  </si>
  <si>
    <t>憲法記念日</t>
    <rPh sb="0" eb="2">
      <t>ケンポウ</t>
    </rPh>
    <rPh sb="2" eb="4">
      <t>キネン</t>
    </rPh>
    <rPh sb="4" eb="5">
      <t>ヒ</t>
    </rPh>
    <phoneticPr fontId="5"/>
  </si>
  <si>
    <t>週</t>
    <rPh sb="0" eb="1">
      <t>シュウ</t>
    </rPh>
    <phoneticPr fontId="5"/>
  </si>
  <si>
    <t>みどりの日</t>
    <rPh sb="4" eb="5">
      <t>ヒ</t>
    </rPh>
    <phoneticPr fontId="5"/>
  </si>
  <si>
    <t>曜日</t>
    <rPh sb="0" eb="2">
      <t>ヨウビ</t>
    </rPh>
    <phoneticPr fontId="5"/>
  </si>
  <si>
    <t>こどもの日</t>
    <rPh sb="4" eb="5">
      <t>ヒ</t>
    </rPh>
    <phoneticPr fontId="5"/>
  </si>
  <si>
    <t>基準日</t>
    <rPh sb="0" eb="3">
      <t>キジュンビ</t>
    </rPh>
    <phoneticPr fontId="5"/>
  </si>
  <si>
    <t>海の日</t>
    <rPh sb="0" eb="1">
      <t>ウミ</t>
    </rPh>
    <rPh sb="2" eb="3">
      <t>ヒ</t>
    </rPh>
    <phoneticPr fontId="5"/>
  </si>
  <si>
    <t>月</t>
    <rPh sb="0" eb="1">
      <t>ガツ</t>
    </rPh>
    <phoneticPr fontId="5"/>
  </si>
  <si>
    <t>基準日の曜日</t>
    <rPh sb="0" eb="3">
      <t>キジュンビ</t>
    </rPh>
    <rPh sb="4" eb="6">
      <t>ヨウビ</t>
    </rPh>
    <phoneticPr fontId="5"/>
  </si>
  <si>
    <t>計</t>
    <rPh sb="0" eb="1">
      <t>ケイ</t>
    </rPh>
    <phoneticPr fontId="5"/>
  </si>
  <si>
    <t>敬老の日</t>
    <rPh sb="0" eb="2">
      <t>ケイロウ</t>
    </rPh>
    <rPh sb="3" eb="4">
      <t>ヒ</t>
    </rPh>
    <phoneticPr fontId="5"/>
  </si>
  <si>
    <t>秋分の日</t>
    <rPh sb="0" eb="2">
      <t>シュウブン</t>
    </rPh>
    <rPh sb="3" eb="4">
      <t>ヒ</t>
    </rPh>
    <phoneticPr fontId="5"/>
  </si>
  <si>
    <t>体育の日（10月　第２月曜）  成人の日（1月　第２月曜）</t>
    <rPh sb="7" eb="8">
      <t>ガツ</t>
    </rPh>
    <phoneticPr fontId="5"/>
  </si>
  <si>
    <t>文化の日</t>
    <rPh sb="0" eb="2">
      <t>ブンカ</t>
    </rPh>
    <rPh sb="3" eb="4">
      <t>ヒ</t>
    </rPh>
    <phoneticPr fontId="5"/>
  </si>
  <si>
    <t>勤労感謝の日</t>
    <rPh sb="0" eb="2">
      <t>キンロウ</t>
    </rPh>
    <rPh sb="2" eb="4">
      <t>カンシャ</t>
    </rPh>
    <rPh sb="5" eb="6">
      <t>ヒ</t>
    </rPh>
    <phoneticPr fontId="5"/>
  </si>
  <si>
    <t>火</t>
    <rPh sb="0" eb="1">
      <t>カ</t>
    </rPh>
    <phoneticPr fontId="5"/>
  </si>
  <si>
    <t>天皇誕生日</t>
    <rPh sb="0" eb="2">
      <t>テンノウ</t>
    </rPh>
    <rPh sb="2" eb="5">
      <t>タンジョウビ</t>
    </rPh>
    <phoneticPr fontId="5"/>
  </si>
  <si>
    <t>元旦</t>
    <rPh sb="0" eb="2">
      <t>ガンタン</t>
    </rPh>
    <phoneticPr fontId="5"/>
  </si>
  <si>
    <t>成人の日</t>
    <rPh sb="0" eb="2">
      <t>セイジン</t>
    </rPh>
    <rPh sb="3" eb="4">
      <t>ヒ</t>
    </rPh>
    <phoneticPr fontId="5"/>
  </si>
  <si>
    <t>建国記念日</t>
    <rPh sb="0" eb="2">
      <t>ケンコク</t>
    </rPh>
    <rPh sb="2" eb="5">
      <t>キネンビ</t>
    </rPh>
    <phoneticPr fontId="5"/>
  </si>
  <si>
    <t>春分の日</t>
    <rPh sb="0" eb="2">
      <t>シュンブン</t>
    </rPh>
    <rPh sb="3" eb="4">
      <t>ヒ</t>
    </rPh>
    <phoneticPr fontId="5"/>
  </si>
  <si>
    <t>長期休業開始・終了日</t>
    <rPh sb="0" eb="2">
      <t>チョウキ</t>
    </rPh>
    <rPh sb="2" eb="4">
      <t>キュウギョウ</t>
    </rPh>
    <rPh sb="4" eb="6">
      <t>カイシ</t>
    </rPh>
    <rPh sb="7" eb="10">
      <t>シュウリョウビ</t>
    </rPh>
    <phoneticPr fontId="5"/>
  </si>
  <si>
    <t>始業式・終業式</t>
    <rPh sb="0" eb="2">
      <t>シギョウ</t>
    </rPh>
    <rPh sb="2" eb="3">
      <t>シキ</t>
    </rPh>
    <rPh sb="4" eb="7">
      <t>シュウギョウシキ</t>
    </rPh>
    <phoneticPr fontId="5"/>
  </si>
  <si>
    <t>開始日</t>
    <rPh sb="0" eb="3">
      <t>カイシビ</t>
    </rPh>
    <phoneticPr fontId="5"/>
  </si>
  <si>
    <t>終了日</t>
    <rPh sb="0" eb="3">
      <t>シュウリョウビ</t>
    </rPh>
    <phoneticPr fontId="5"/>
  </si>
  <si>
    <t>休業名</t>
    <rPh sb="0" eb="2">
      <t>キュウギョウ</t>
    </rPh>
    <rPh sb="2" eb="3">
      <t>メイ</t>
    </rPh>
    <phoneticPr fontId="5"/>
  </si>
  <si>
    <t>始業日</t>
    <rPh sb="0" eb="2">
      <t>シギョウ</t>
    </rPh>
    <rPh sb="2" eb="3">
      <t>ビ</t>
    </rPh>
    <phoneticPr fontId="5"/>
  </si>
  <si>
    <t>終業日</t>
    <rPh sb="0" eb="2">
      <t>シュウギョウ</t>
    </rPh>
    <rPh sb="2" eb="3">
      <t>ビ</t>
    </rPh>
    <phoneticPr fontId="5"/>
  </si>
  <si>
    <t>年度初休業</t>
    <rPh sb="0" eb="2">
      <t>ネンド</t>
    </rPh>
    <rPh sb="2" eb="3">
      <t>ハジ</t>
    </rPh>
    <rPh sb="3" eb="5">
      <t>キュウギョウ</t>
    </rPh>
    <phoneticPr fontId="5"/>
  </si>
  <si>
    <t>1学期</t>
    <rPh sb="1" eb="3">
      <t>ガッキ</t>
    </rPh>
    <phoneticPr fontId="5"/>
  </si>
  <si>
    <t>夏季休業</t>
    <rPh sb="0" eb="2">
      <t>カキ</t>
    </rPh>
    <rPh sb="2" eb="4">
      <t>キュウギョウ</t>
    </rPh>
    <phoneticPr fontId="5"/>
  </si>
  <si>
    <t>2学期</t>
    <rPh sb="1" eb="3">
      <t>ガッキ</t>
    </rPh>
    <phoneticPr fontId="5"/>
  </si>
  <si>
    <t>冬季休業</t>
    <rPh sb="0" eb="2">
      <t>トウキ</t>
    </rPh>
    <rPh sb="2" eb="4">
      <t>キュウギョウ</t>
    </rPh>
    <phoneticPr fontId="5"/>
  </si>
  <si>
    <t>3学期</t>
    <rPh sb="1" eb="3">
      <t>ガッキ</t>
    </rPh>
    <phoneticPr fontId="5"/>
  </si>
  <si>
    <t>年度末休業</t>
    <rPh sb="0" eb="3">
      <t>ネンドマツ</t>
    </rPh>
    <rPh sb="3" eb="5">
      <t>キュウギョウ</t>
    </rPh>
    <phoneticPr fontId="5"/>
  </si>
  <si>
    <t>行事予定表</t>
    <rPh sb="0" eb="2">
      <t>ギョウジ</t>
    </rPh>
    <rPh sb="2" eb="5">
      <t>ヨテイヒョウ</t>
    </rPh>
    <phoneticPr fontId="5"/>
  </si>
  <si>
    <t>職員会議</t>
    <phoneticPr fontId="5"/>
  </si>
  <si>
    <t xml:space="preserve">郡中体連激励会
</t>
    <phoneticPr fontId="5"/>
  </si>
  <si>
    <t>町を知ろう研修会</t>
    <rPh sb="0" eb="1">
      <t>マチ</t>
    </rPh>
    <rPh sb="2" eb="3">
      <t>シ</t>
    </rPh>
    <rPh sb="5" eb="8">
      <t>ケンシュウカイ</t>
    </rPh>
    <phoneticPr fontId="5"/>
  </si>
  <si>
    <t>元日</t>
    <rPh sb="0" eb="2">
      <t>ガンジツ</t>
    </rPh>
    <phoneticPr fontId="5"/>
  </si>
  <si>
    <t>奉仕委員会</t>
    <phoneticPr fontId="5"/>
  </si>
  <si>
    <t>郡中体連総合大会</t>
  </si>
  <si>
    <t>1,2年ブリヒル研修（２年宿泊）</t>
    <rPh sb="12" eb="13">
      <t>ネン</t>
    </rPh>
    <rPh sb="13" eb="15">
      <t>シュクハク</t>
    </rPh>
    <phoneticPr fontId="5"/>
  </si>
  <si>
    <t>憲法記念日</t>
    <rPh sb="0" eb="2">
      <t>ケンポウ</t>
    </rPh>
    <rPh sb="2" eb="5">
      <t>キネンビ</t>
    </rPh>
    <phoneticPr fontId="5"/>
  </si>
  <si>
    <t>郡中体連総合大会</t>
    <rPh sb="0" eb="1">
      <t>グン</t>
    </rPh>
    <rPh sb="1" eb="4">
      <t>チュウタイレン</t>
    </rPh>
    <rPh sb="4" eb="6">
      <t>ソウゴウ</t>
    </rPh>
    <rPh sb="6" eb="8">
      <t>タイカイ</t>
    </rPh>
    <phoneticPr fontId="5"/>
  </si>
  <si>
    <t>２年ブリヒル研修</t>
    <rPh sb="1" eb="2">
      <t>ネン</t>
    </rPh>
    <rPh sb="6" eb="8">
      <t>ケンシュウ</t>
    </rPh>
    <phoneticPr fontId="5"/>
  </si>
  <si>
    <t>郡中体連総合大会予備日</t>
    <rPh sb="0" eb="1">
      <t>グン</t>
    </rPh>
    <rPh sb="1" eb="4">
      <t>チュウタイレン</t>
    </rPh>
    <rPh sb="4" eb="6">
      <t>ソウゴウ</t>
    </rPh>
    <rPh sb="6" eb="8">
      <t>タイカイ</t>
    </rPh>
    <rPh sb="8" eb="11">
      <t>ヨビビ</t>
    </rPh>
    <phoneticPr fontId="5"/>
  </si>
  <si>
    <t>ふれあい教室事前指導</t>
    <rPh sb="4" eb="6">
      <t>キョウシツ</t>
    </rPh>
    <rPh sb="6" eb="8">
      <t>ジゼン</t>
    </rPh>
    <rPh sb="8" eb="10">
      <t>シドウ</t>
    </rPh>
    <phoneticPr fontId="5"/>
  </si>
  <si>
    <t>仕事始め</t>
    <rPh sb="0" eb="2">
      <t>シゴト</t>
    </rPh>
    <rPh sb="2" eb="3">
      <t>ハジ</t>
    </rPh>
    <phoneticPr fontId="5"/>
  </si>
  <si>
    <t xml:space="preserve">県中体連陸上大会
</t>
    <rPh sb="0" eb="1">
      <t>ケン</t>
    </rPh>
    <rPh sb="1" eb="4">
      <t>チュウタイレン</t>
    </rPh>
    <rPh sb="4" eb="6">
      <t>リクジョウ</t>
    </rPh>
    <rPh sb="6" eb="8">
      <t>タイカイ</t>
    </rPh>
    <phoneticPr fontId="5"/>
  </si>
  <si>
    <t>駅伝激励会</t>
    <rPh sb="0" eb="2">
      <t>エキデン</t>
    </rPh>
    <rPh sb="2" eb="5">
      <t>ゲキレイカイ</t>
    </rPh>
    <phoneticPr fontId="5"/>
  </si>
  <si>
    <t>着任式、始業式､　入学式</t>
    <rPh sb="0" eb="3">
      <t>チャクニンシキ</t>
    </rPh>
    <rPh sb="4" eb="7">
      <t>シギョウシキ</t>
    </rPh>
    <rPh sb="9" eb="12">
      <t>ニュウガクシキ</t>
    </rPh>
    <phoneticPr fontId="5"/>
  </si>
  <si>
    <t>振替休日</t>
    <rPh sb="0" eb="2">
      <t>フリカエ</t>
    </rPh>
    <rPh sb="2" eb="4">
      <t>キュウジツ</t>
    </rPh>
    <phoneticPr fontId="5"/>
  </si>
  <si>
    <t>全会津中体連駅伝大会</t>
    <rPh sb="0" eb="1">
      <t>ゼン</t>
    </rPh>
    <rPh sb="1" eb="3">
      <t>アイヅ</t>
    </rPh>
    <rPh sb="3" eb="6">
      <t>チュウタイレン</t>
    </rPh>
    <rPh sb="6" eb="8">
      <t>エキデン</t>
    </rPh>
    <rPh sb="8" eb="10">
      <t>タイカイ</t>
    </rPh>
    <phoneticPr fontId="5"/>
  </si>
  <si>
    <t>3校合同高校説明会</t>
  </si>
  <si>
    <t>　</t>
    <phoneticPr fontId="5"/>
  </si>
  <si>
    <t>①学校生活ｵﾘｴﾝ
②生徒会ｵﾘｴﾝ</t>
    <phoneticPr fontId="5"/>
  </si>
  <si>
    <t>知能検査
奉仕委員会</t>
    <rPh sb="0" eb="2">
      <t>チノウ</t>
    </rPh>
    <rPh sb="2" eb="4">
      <t>ケンサ</t>
    </rPh>
    <rPh sb="5" eb="7">
      <t>ホウシ</t>
    </rPh>
    <rPh sb="7" eb="10">
      <t>イインカイ</t>
    </rPh>
    <phoneticPr fontId="5"/>
  </si>
  <si>
    <t>生徒会総会</t>
    <rPh sb="0" eb="3">
      <t>セイトカイ</t>
    </rPh>
    <rPh sb="3" eb="5">
      <t>ソウカイ</t>
    </rPh>
    <phoneticPr fontId="5"/>
  </si>
  <si>
    <t>始業式</t>
    <phoneticPr fontId="5"/>
  </si>
  <si>
    <t>身体測定</t>
    <rPh sb="0" eb="2">
      <t>シンタイ</t>
    </rPh>
    <rPh sb="2" eb="4">
      <t>ソクテイ</t>
    </rPh>
    <phoneticPr fontId="5"/>
  </si>
  <si>
    <t xml:space="preserve"> </t>
    <phoneticPr fontId="5"/>
  </si>
  <si>
    <t>心電図・貧血検査　</t>
  </si>
  <si>
    <t>尿検査１</t>
  </si>
  <si>
    <t>山の日</t>
    <phoneticPr fontId="5"/>
  </si>
  <si>
    <t>口腔衛生教室</t>
  </si>
  <si>
    <t xml:space="preserve">建国記念の日
</t>
    <rPh sb="0" eb="2">
      <t>ケンコク</t>
    </rPh>
    <rPh sb="2" eb="4">
      <t>キネン</t>
    </rPh>
    <rPh sb="5" eb="6">
      <t>ヒ</t>
    </rPh>
    <phoneticPr fontId="5"/>
  </si>
  <si>
    <t>幼小中連携中学校授業参観（午後）</t>
    <rPh sb="0" eb="3">
      <t>ヨウショウチュウ</t>
    </rPh>
    <rPh sb="3" eb="5">
      <t>レンケイ</t>
    </rPh>
    <phoneticPr fontId="5"/>
  </si>
  <si>
    <t>卒業式準備・練習</t>
    <rPh sb="0" eb="3">
      <t>ソツギョウシキ</t>
    </rPh>
    <rPh sb="3" eb="5">
      <t>ジュンビ</t>
    </rPh>
    <rPh sb="6" eb="8">
      <t>レンシュウ</t>
    </rPh>
    <phoneticPr fontId="5"/>
  </si>
  <si>
    <t>交通安全教室
部活動編成会　</t>
    <rPh sb="2" eb="4">
      <t>アンゼン</t>
    </rPh>
    <phoneticPr fontId="5"/>
  </si>
  <si>
    <t>全会津中体連陸上大会</t>
  </si>
  <si>
    <t>全会津中体連総合大会予備日</t>
    <rPh sb="10" eb="13">
      <t>ヨビビ</t>
    </rPh>
    <phoneticPr fontId="5"/>
  </si>
  <si>
    <t>三者面談</t>
    <rPh sb="0" eb="2">
      <t>サンシャ</t>
    </rPh>
    <rPh sb="2" eb="4">
      <t>メンダン</t>
    </rPh>
    <phoneticPr fontId="5"/>
  </si>
  <si>
    <t>卒業証書授与式</t>
    <rPh sb="0" eb="2">
      <t>ソツギョウ</t>
    </rPh>
    <rPh sb="2" eb="4">
      <t>ショウショ</t>
    </rPh>
    <rPh sb="4" eb="7">
      <t>ジュヨシキ</t>
    </rPh>
    <phoneticPr fontId="5"/>
  </si>
  <si>
    <t>　</t>
    <phoneticPr fontId="5"/>
  </si>
  <si>
    <t>全会津中体連陸上大会</t>
    <rPh sb="0" eb="1">
      <t>ゼン</t>
    </rPh>
    <rPh sb="1" eb="3">
      <t>アイヅ</t>
    </rPh>
    <rPh sb="3" eb="6">
      <t>チュウタイレン</t>
    </rPh>
    <rPh sb="6" eb="8">
      <t>リクジョウ</t>
    </rPh>
    <rPh sb="8" eb="10">
      <t>タイカイ</t>
    </rPh>
    <phoneticPr fontId="5"/>
  </si>
  <si>
    <t>内科検診</t>
  </si>
  <si>
    <r>
      <rPr>
        <sz val="6"/>
        <rFont val="ＭＳ 明朝"/>
        <family val="1"/>
        <charset val="128"/>
      </rPr>
      <t>全会津陸上大会予備日</t>
    </r>
    <r>
      <rPr>
        <sz val="8"/>
        <color rgb="FFFF0000"/>
        <rFont val="ＭＳ 明朝"/>
        <family val="1"/>
        <charset val="128"/>
      </rPr>
      <t xml:space="preserve">
書写指導</t>
    </r>
    <rPh sb="7" eb="10">
      <t>ヨビビ</t>
    </rPh>
    <rPh sb="11" eb="13">
      <t>ショシャ</t>
    </rPh>
    <rPh sb="13" eb="15">
      <t>シドウ</t>
    </rPh>
    <phoneticPr fontId="5"/>
  </si>
  <si>
    <t>県スキー大会</t>
    <rPh sb="0" eb="1">
      <t>ケン</t>
    </rPh>
    <rPh sb="4" eb="6">
      <t>タイカイ</t>
    </rPh>
    <phoneticPr fontId="5"/>
  </si>
  <si>
    <t>全国学力学習状況調査</t>
  </si>
  <si>
    <t>舘岩幼小運動会</t>
    <rPh sb="2" eb="3">
      <t>ヨウ</t>
    </rPh>
    <phoneticPr fontId="5"/>
  </si>
  <si>
    <t>県中体連大会</t>
  </si>
  <si>
    <t>家庭訪問１</t>
    <phoneticPr fontId="5"/>
  </si>
  <si>
    <t>２学年郷土料理</t>
    <rPh sb="1" eb="3">
      <t>ガクネン</t>
    </rPh>
    <rPh sb="3" eb="5">
      <t>キョウド</t>
    </rPh>
    <rPh sb="5" eb="7">
      <t>リョウリ</t>
    </rPh>
    <phoneticPr fontId="5"/>
  </si>
  <si>
    <t>空きビン回収</t>
    <phoneticPr fontId="5"/>
  </si>
  <si>
    <t>校内マラソン大会</t>
    <phoneticPr fontId="5"/>
  </si>
  <si>
    <t xml:space="preserve">第３回漢字検定 </t>
    <rPh sb="0" eb="1">
      <t>ダイ</t>
    </rPh>
    <rPh sb="2" eb="3">
      <t>カイ</t>
    </rPh>
    <rPh sb="3" eb="5">
      <t>カンジ</t>
    </rPh>
    <rPh sb="5" eb="7">
      <t>ケンテイ</t>
    </rPh>
    <phoneticPr fontId="5"/>
  </si>
  <si>
    <t>新入生説明会</t>
    <rPh sb="0" eb="3">
      <t>シンニュウセイ</t>
    </rPh>
    <rPh sb="3" eb="6">
      <t>セツメイカイ</t>
    </rPh>
    <phoneticPr fontId="5"/>
  </si>
  <si>
    <t xml:space="preserve">
奉仕委員会</t>
  </si>
  <si>
    <t>家庭訪問２</t>
    <phoneticPr fontId="5"/>
  </si>
  <si>
    <t>職員会議</t>
  </si>
  <si>
    <t>終業式　　　　　　　　　　　職員会議</t>
    <rPh sb="0" eb="3">
      <t>シュウギョウシキ</t>
    </rPh>
    <rPh sb="14" eb="16">
      <t>ショクイン</t>
    </rPh>
    <rPh sb="16" eb="18">
      <t>カイギ</t>
    </rPh>
    <phoneticPr fontId="5"/>
  </si>
  <si>
    <t>第２回漢字検定</t>
    <rPh sb="0" eb="1">
      <t>ダイ</t>
    </rPh>
    <rPh sb="2" eb="3">
      <t>カイ</t>
    </rPh>
    <rPh sb="3" eb="5">
      <t>カンジ</t>
    </rPh>
    <rPh sb="5" eb="7">
      <t>ケンテイ</t>
    </rPh>
    <phoneticPr fontId="5"/>
  </si>
  <si>
    <t xml:space="preserve">PTA総会,授業参観　
保護者会、小中ＰＴＡ合同歓迎会
</t>
    <phoneticPr fontId="5"/>
  </si>
  <si>
    <t>定期テスト</t>
    <rPh sb="0" eb="2">
      <t>テイキ</t>
    </rPh>
    <phoneticPr fontId="5"/>
  </si>
  <si>
    <t>学年末テスト３年</t>
    <rPh sb="0" eb="3">
      <t>ガクネンマツ</t>
    </rPh>
    <rPh sb="6" eb="8">
      <t>サンネン</t>
    </rPh>
    <phoneticPr fontId="5"/>
  </si>
  <si>
    <t xml:space="preserve">職員会議
ふくしま学力調査
</t>
    <rPh sb="9" eb="11">
      <t>ガクリョク</t>
    </rPh>
    <rPh sb="11" eb="13">
      <t>チョウサ</t>
    </rPh>
    <phoneticPr fontId="5"/>
  </si>
  <si>
    <t>書写指導</t>
  </si>
  <si>
    <r>
      <t xml:space="preserve">家庭訪問３
</t>
    </r>
    <r>
      <rPr>
        <sz val="8"/>
        <rFont val="ＭＳ 明朝"/>
        <family val="1"/>
        <charset val="128"/>
      </rPr>
      <t>内科検診</t>
    </r>
    <rPh sb="0" eb="2">
      <t>カテイ</t>
    </rPh>
    <rPh sb="2" eb="4">
      <t>ホウモン</t>
    </rPh>
    <rPh sb="6" eb="8">
      <t>ナイカ</t>
    </rPh>
    <rPh sb="8" eb="10">
      <t>ケンシン</t>
    </rPh>
    <phoneticPr fontId="5"/>
  </si>
  <si>
    <t>爽樺祭準備</t>
    <rPh sb="0" eb="2">
      <t>ソウカ</t>
    </rPh>
    <rPh sb="2" eb="3">
      <t>サイ</t>
    </rPh>
    <rPh sb="3" eb="5">
      <t>ジュンビ</t>
    </rPh>
    <phoneticPr fontId="5"/>
  </si>
  <si>
    <t>職員会議</t>
    <rPh sb="0" eb="2">
      <t>ショクイン</t>
    </rPh>
    <rPh sb="2" eb="4">
      <t>カイギ</t>
    </rPh>
    <phoneticPr fontId="5"/>
  </si>
  <si>
    <t>スポーツの日</t>
    <rPh sb="5" eb="6">
      <t>ヒ</t>
    </rPh>
    <phoneticPr fontId="5"/>
  </si>
  <si>
    <t>爽樺祭</t>
  </si>
  <si>
    <r>
      <rPr>
        <sz val="8"/>
        <rFont val="ＭＳ 明朝"/>
        <family val="1"/>
        <charset val="128"/>
      </rPr>
      <t>歯科検診</t>
    </r>
    <r>
      <rPr>
        <sz val="8"/>
        <color rgb="FFFF0000"/>
        <rFont val="ＭＳ 明朝"/>
        <family val="1"/>
        <charset val="128"/>
      </rPr>
      <t xml:space="preserve"> 
尿検査２
</t>
    </r>
    <phoneticPr fontId="5"/>
  </si>
  <si>
    <t>野外炊飯</t>
    <rPh sb="0" eb="2">
      <t>ヤガイ</t>
    </rPh>
    <rPh sb="2" eb="4">
      <t>スイハン</t>
    </rPh>
    <phoneticPr fontId="5"/>
  </si>
  <si>
    <t>郡中体連陸上激励会</t>
    <rPh sb="0" eb="1">
      <t>グン</t>
    </rPh>
    <rPh sb="1" eb="4">
      <t>チュウタイレン</t>
    </rPh>
    <rPh sb="4" eb="6">
      <t>リクジョウ</t>
    </rPh>
    <rPh sb="6" eb="9">
      <t>ゲキレイカイ</t>
    </rPh>
    <phoneticPr fontId="5"/>
  </si>
  <si>
    <t>郡中体連新人大会予備日</t>
    <rPh sb="0" eb="1">
      <t>グン</t>
    </rPh>
    <rPh sb="1" eb="4">
      <t>チュウタイレン</t>
    </rPh>
    <rPh sb="4" eb="6">
      <t>シンジン</t>
    </rPh>
    <rPh sb="6" eb="8">
      <t>タイカイ</t>
    </rPh>
    <rPh sb="8" eb="11">
      <t>ヨビビ</t>
    </rPh>
    <phoneticPr fontId="5"/>
  </si>
  <si>
    <t>東北スキー大会</t>
    <rPh sb="0" eb="2">
      <t>トウホク</t>
    </rPh>
    <rPh sb="5" eb="7">
      <t>タイカイ</t>
    </rPh>
    <phoneticPr fontId="5"/>
  </si>
  <si>
    <t>郡中体連陸上大会</t>
    <rPh sb="0" eb="1">
      <t>グン</t>
    </rPh>
    <rPh sb="1" eb="4">
      <t>チュウタイレン</t>
    </rPh>
    <rPh sb="4" eb="6">
      <t>リクジョウ</t>
    </rPh>
    <rPh sb="6" eb="8">
      <t>タイカイ</t>
    </rPh>
    <phoneticPr fontId="5"/>
  </si>
  <si>
    <t>生徒会交歓会</t>
    <phoneticPr fontId="5"/>
  </si>
  <si>
    <t>御用納め</t>
    <rPh sb="0" eb="2">
      <t>ゴヨウ</t>
    </rPh>
    <rPh sb="2" eb="3">
      <t>オサ</t>
    </rPh>
    <phoneticPr fontId="5"/>
  </si>
  <si>
    <r>
      <t xml:space="preserve">書写指導
</t>
    </r>
    <r>
      <rPr>
        <sz val="8"/>
        <rFont val="ＭＳ 明朝"/>
        <family val="1"/>
        <charset val="128"/>
      </rPr>
      <t>第１回英語検定</t>
    </r>
    <rPh sb="0" eb="2">
      <t>ショシャ</t>
    </rPh>
    <rPh sb="2" eb="4">
      <t>シドウ</t>
    </rPh>
    <phoneticPr fontId="5"/>
  </si>
  <si>
    <t>教育相談４</t>
    <rPh sb="0" eb="2">
      <t>キョウイク</t>
    </rPh>
    <rPh sb="2" eb="4">
      <t>ソウダン</t>
    </rPh>
    <phoneticPr fontId="5"/>
  </si>
  <si>
    <t>郡中体連陸上大会予備日</t>
    <rPh sb="8" eb="11">
      <t>ヨビビ</t>
    </rPh>
    <phoneticPr fontId="5"/>
  </si>
  <si>
    <t>【授業日数】</t>
    <rPh sb="1" eb="3">
      <t>ジュギョウ</t>
    </rPh>
    <rPh sb="3" eb="5">
      <t>ニッスウ</t>
    </rPh>
    <phoneticPr fontId="5"/>
  </si>
  <si>
    <t>15日</t>
    <rPh sb="2" eb="3">
      <t>ニチ</t>
    </rPh>
    <phoneticPr fontId="5"/>
  </si>
  <si>
    <t>22日</t>
    <rPh sb="2" eb="3">
      <t>ニチ</t>
    </rPh>
    <phoneticPr fontId="5"/>
  </si>
  <si>
    <t>１学期：72日</t>
    <rPh sb="1" eb="3">
      <t>ガッキ</t>
    </rPh>
    <rPh sb="6" eb="7">
      <t>ニチ</t>
    </rPh>
    <phoneticPr fontId="5"/>
  </si>
  <si>
    <t>5日</t>
    <rPh sb="1" eb="2">
      <t>ニチ</t>
    </rPh>
    <phoneticPr fontId="5"/>
  </si>
  <si>
    <t>18日</t>
    <rPh sb="2" eb="3">
      <t>ニチ</t>
    </rPh>
    <phoneticPr fontId="5"/>
  </si>
  <si>
    <t>17日</t>
    <rPh sb="2" eb="3">
      <t>ニチ</t>
    </rPh>
    <phoneticPr fontId="5"/>
  </si>
  <si>
    <t>19日</t>
    <rPh sb="2" eb="3">
      <t>ニチ</t>
    </rPh>
    <phoneticPr fontId="5"/>
  </si>
  <si>
    <t>１，２年</t>
    <rPh sb="3" eb="4">
      <t>ネン</t>
    </rPh>
    <phoneticPr fontId="5"/>
  </si>
  <si>
    <t>始業式　　　　　　　　　　　　　職員会議</t>
  </si>
  <si>
    <t>成人の日</t>
    <rPh sb="0" eb="2">
      <t>セイジン</t>
    </rPh>
    <rPh sb="3" eb="4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</si>
  <si>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</si>
  <si>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春分の日</t>
    <rPh sb="0" eb="2">
      <t>シュンブン</t>
    </rPh>
    <rPh sb="3" eb="4">
      <t>ヒ</t>
    </rPh>
    <phoneticPr fontId="3"/>
  </si>
  <si>
    <t xml:space="preserve">修了式
</t>
    <phoneticPr fontId="5"/>
  </si>
  <si>
    <t>14日</t>
    <rPh sb="2" eb="3">
      <t>ニチ</t>
    </rPh>
    <phoneticPr fontId="5"/>
  </si>
  <si>
    <t>20日</t>
    <rPh sb="2" eb="3">
      <t>ニチ</t>
    </rPh>
    <phoneticPr fontId="5"/>
  </si>
  <si>
    <t>２学期：83日</t>
    <rPh sb="1" eb="3">
      <t>ガッキ</t>
    </rPh>
    <rPh sb="6" eb="7">
      <t>ニチ</t>
    </rPh>
    <phoneticPr fontId="5"/>
  </si>
  <si>
    <t>3年：10日,43日,198日</t>
    <rPh sb="1" eb="2">
      <t>ネン</t>
    </rPh>
    <rPh sb="5" eb="6">
      <t>ニチ</t>
    </rPh>
    <rPh sb="9" eb="10">
      <t>ニチ</t>
    </rPh>
    <rPh sb="14" eb="15">
      <t>ニチ</t>
    </rPh>
    <phoneticPr fontId="5"/>
  </si>
  <si>
    <t>1,2年：17日,50日,205日</t>
    <rPh sb="3" eb="4">
      <t>ネン</t>
    </rPh>
    <rPh sb="7" eb="8">
      <t>ニチ</t>
    </rPh>
    <rPh sb="11" eb="12">
      <t>ニチ</t>
    </rPh>
    <rPh sb="16" eb="17">
      <t>ニチ</t>
    </rPh>
    <phoneticPr fontId="5"/>
  </si>
  <si>
    <t>繰替休日　</t>
    <phoneticPr fontId="3"/>
  </si>
  <si>
    <t>雪囲い設置</t>
    <rPh sb="3" eb="5">
      <t>セッチ</t>
    </rPh>
    <phoneticPr fontId="5"/>
  </si>
  <si>
    <t>防火診断
雪囲い撤去</t>
    <rPh sb="0" eb="2">
      <t>ボウカ</t>
    </rPh>
    <rPh sb="2" eb="4">
      <t>シンダン</t>
    </rPh>
    <rPh sb="5" eb="6">
      <t>ユキ</t>
    </rPh>
    <rPh sb="6" eb="7">
      <t>カコ</t>
    </rPh>
    <rPh sb="8" eb="10">
      <t>テッキョ</t>
    </rPh>
    <phoneticPr fontId="5"/>
  </si>
  <si>
    <t>繰替休日</t>
    <phoneticPr fontId="3"/>
  </si>
  <si>
    <t>体力テスト</t>
  </si>
  <si>
    <t>(体力テスト予備日）</t>
  </si>
  <si>
    <t>全会津中体連総合大会</t>
  </si>
  <si>
    <t>全会津中体連総合大会</t>
    <phoneticPr fontId="5"/>
  </si>
  <si>
    <t>奉仕委員会</t>
  </si>
  <si>
    <t>PTA親子奉仕作業</t>
  </si>
  <si>
    <t>全会津駅伝予備日</t>
    <rPh sb="5" eb="8">
      <t>ヨビビ</t>
    </rPh>
    <phoneticPr fontId="5"/>
  </si>
  <si>
    <t>東北スキー大会</t>
    <rPh sb="0" eb="2">
      <t>トウホク</t>
    </rPh>
    <rPh sb="5" eb="7">
      <t>タイカイ</t>
    </rPh>
    <phoneticPr fontId="3"/>
  </si>
  <si>
    <t>県立高校後期入試</t>
    <rPh sb="0" eb="2">
      <t>ケンリツ</t>
    </rPh>
    <rPh sb="2" eb="4">
      <t>コウコウ</t>
    </rPh>
    <rPh sb="4" eb="6">
      <t>コウキ</t>
    </rPh>
    <rPh sb="6" eb="8">
      <t>ニュウシ</t>
    </rPh>
    <phoneticPr fontId="3"/>
  </si>
  <si>
    <t>県立高校後期入試合格発表</t>
    <rPh sb="0" eb="2">
      <t>ケンリツ</t>
    </rPh>
    <rPh sb="2" eb="4">
      <t>コウコウ</t>
    </rPh>
    <rPh sb="4" eb="6">
      <t>コウキ</t>
    </rPh>
    <rPh sb="6" eb="8">
      <t>ニュウシ</t>
    </rPh>
    <rPh sb="8" eb="10">
      <t>ゴウカク</t>
    </rPh>
    <rPh sb="10" eb="12">
      <t>ハッピョウ</t>
    </rPh>
    <phoneticPr fontId="3"/>
  </si>
  <si>
    <t>3年生を送る会</t>
  </si>
  <si>
    <t>郡中体連新人大会</t>
  </si>
  <si>
    <t xml:space="preserve">郡中体連新人大会
</t>
    <rPh sb="0" eb="1">
      <t>グン</t>
    </rPh>
    <rPh sb="1" eb="4">
      <t>チュウタイレン</t>
    </rPh>
    <rPh sb="4" eb="6">
      <t>シンジン</t>
    </rPh>
    <rPh sb="6" eb="8">
      <t>タイカイ</t>
    </rPh>
    <phoneticPr fontId="5"/>
  </si>
  <si>
    <t>幼稚園交流</t>
  </si>
  <si>
    <t>県中体連陸上大会
職員会議</t>
    <rPh sb="0" eb="1">
      <t>ケン</t>
    </rPh>
    <rPh sb="1" eb="4">
      <t>チュウタイレン</t>
    </rPh>
    <rPh sb="4" eb="6">
      <t>リクジョウ</t>
    </rPh>
    <rPh sb="6" eb="8">
      <t>タイカイ</t>
    </rPh>
    <rPh sb="9" eb="11">
      <t>ショクイン</t>
    </rPh>
    <rPh sb="11" eb="13">
      <t>カイギ</t>
    </rPh>
    <phoneticPr fontId="5"/>
  </si>
  <si>
    <t>第１回避難訓練
家庭訪問4</t>
    <rPh sb="0" eb="1">
      <t>ダイ</t>
    </rPh>
    <rPh sb="2" eb="3">
      <t>カイ</t>
    </rPh>
    <phoneticPr fontId="5"/>
  </si>
  <si>
    <t>第２回英語検定</t>
  </si>
  <si>
    <t>赤十字防災教育</t>
    <rPh sb="0" eb="3">
      <t>セキジュウジ</t>
    </rPh>
    <rPh sb="3" eb="5">
      <t>ボウサイ</t>
    </rPh>
    <rPh sb="5" eb="7">
      <t>キョウイク</t>
    </rPh>
    <phoneticPr fontId="5"/>
  </si>
  <si>
    <t xml:space="preserve">家庭科幼稚園訪問
書写指導
</t>
    <rPh sb="0" eb="3">
      <t>カテイカ</t>
    </rPh>
    <rPh sb="3" eb="6">
      <t>ヨウチエン</t>
    </rPh>
    <rPh sb="6" eb="8">
      <t>ホウモン</t>
    </rPh>
    <rPh sb="9" eb="11">
      <t>ショシャ</t>
    </rPh>
    <rPh sb="11" eb="13">
      <t>シドウ</t>
    </rPh>
    <phoneticPr fontId="5"/>
  </si>
  <si>
    <t>南会津町の教育を考える会</t>
  </si>
  <si>
    <t>防犯教室</t>
  </si>
  <si>
    <t>第１回幼小中連携</t>
    <phoneticPr fontId="3"/>
  </si>
  <si>
    <t>ゴルフ教室</t>
    <phoneticPr fontId="5"/>
  </si>
  <si>
    <t>郡PTA研究大会</t>
  </si>
  <si>
    <t>1,2年学習旅行
３年修学旅行
県Ｐ若松大会</t>
    <rPh sb="10" eb="11">
      <t>ネン</t>
    </rPh>
    <rPh sb="11" eb="13">
      <t>シュウガク</t>
    </rPh>
    <rPh sb="13" eb="15">
      <t>リョコウ</t>
    </rPh>
    <rPh sb="16" eb="17">
      <t>ケン</t>
    </rPh>
    <rPh sb="18" eb="20">
      <t>ワカマツ</t>
    </rPh>
    <rPh sb="20" eb="22">
      <t>タイカイ</t>
    </rPh>
    <phoneticPr fontId="3"/>
  </si>
  <si>
    <t>３年修学旅行</t>
    <rPh sb="1" eb="2">
      <t>ネン</t>
    </rPh>
    <rPh sb="2" eb="4">
      <t>シュウガク</t>
    </rPh>
    <rPh sb="4" eb="6">
      <t>リョコウ</t>
    </rPh>
    <phoneticPr fontId="3"/>
  </si>
  <si>
    <t>繰替休日</t>
    <rPh sb="0" eb="1">
      <t>ク</t>
    </rPh>
    <rPh sb="1" eb="2">
      <t>カ</t>
    </rPh>
    <rPh sb="2" eb="4">
      <t>キュウジツ</t>
    </rPh>
    <phoneticPr fontId="3"/>
  </si>
  <si>
    <t>薬物乱用防止教室
お弁当の日</t>
    <phoneticPr fontId="3"/>
  </si>
  <si>
    <t>職員会議</t>
    <rPh sb="0" eb="2">
      <t>ショクイン</t>
    </rPh>
    <rPh sb="2" eb="4">
      <t>カイギ</t>
    </rPh>
    <phoneticPr fontId="3"/>
  </si>
  <si>
    <t>郡中体連新人激励会</t>
  </si>
  <si>
    <t>生徒会役員選挙</t>
  </si>
  <si>
    <t>進路説明会</t>
    <rPh sb="0" eb="2">
      <t>シンロ</t>
    </rPh>
    <rPh sb="2" eb="5">
      <t>セツメイカイ</t>
    </rPh>
    <phoneticPr fontId="5"/>
  </si>
  <si>
    <r>
      <t xml:space="preserve">学年末テスト３年
第３回英語検定
</t>
    </r>
    <r>
      <rPr>
        <sz val="6"/>
        <rFont val="ＭＳ 明朝"/>
        <family val="1"/>
        <charset val="128"/>
      </rPr>
      <t>東北スキー大会</t>
    </r>
    <rPh sb="0" eb="3">
      <t>ガクネンマツ</t>
    </rPh>
    <rPh sb="6" eb="8">
      <t>サンネン</t>
    </rPh>
    <rPh sb="9" eb="10">
      <t>ダイ</t>
    </rPh>
    <rPh sb="11" eb="12">
      <t>カイ</t>
    </rPh>
    <rPh sb="12" eb="14">
      <t>エイゴ</t>
    </rPh>
    <rPh sb="14" eb="16">
      <t>ケンテイ</t>
    </rPh>
    <rPh sb="17" eb="19">
      <t>トウホク</t>
    </rPh>
    <rPh sb="22" eb="24">
      <t>タイカイ</t>
    </rPh>
    <phoneticPr fontId="5"/>
  </si>
  <si>
    <t xml:space="preserve">教育相談１
</t>
    <phoneticPr fontId="5"/>
  </si>
  <si>
    <t>教育相談２</t>
    <rPh sb="0" eb="2">
      <t>キョウイク</t>
    </rPh>
    <rPh sb="2" eb="4">
      <t>ソウダン</t>
    </rPh>
    <phoneticPr fontId="3"/>
  </si>
  <si>
    <t>教育相談３</t>
    <rPh sb="0" eb="2">
      <t>キョウイク</t>
    </rPh>
    <rPh sb="2" eb="4">
      <t>ソウダン</t>
    </rPh>
    <phoneticPr fontId="3"/>
  </si>
  <si>
    <t xml:space="preserve">
第２回幼小中連携
</t>
    <rPh sb="1" eb="2">
      <t>ダイ</t>
    </rPh>
    <rPh sb="3" eb="4">
      <t>カイ</t>
    </rPh>
    <rPh sb="4" eb="7">
      <t>ヨウショウチュウ</t>
    </rPh>
    <rPh sb="7" eb="9">
      <t>レンケイ</t>
    </rPh>
    <phoneticPr fontId="5"/>
  </si>
  <si>
    <t>卒業式予行
職員会議</t>
  </si>
  <si>
    <t>中教研２次研　</t>
    <rPh sb="0" eb="3">
      <t>チュウキョウケン</t>
    </rPh>
    <rPh sb="4" eb="5">
      <t>ジ</t>
    </rPh>
    <rPh sb="5" eb="6">
      <t>ケン</t>
    </rPh>
    <phoneticPr fontId="5"/>
  </si>
  <si>
    <t>校内体育祭</t>
    <rPh sb="0" eb="2">
      <t>コウナイ</t>
    </rPh>
    <rPh sb="2" eb="5">
      <t>タイイクサイ</t>
    </rPh>
    <phoneticPr fontId="3"/>
  </si>
  <si>
    <t>小学校授業参観
（午後）</t>
  </si>
  <si>
    <t xml:space="preserve">
三者面談</t>
    <rPh sb="1" eb="3">
      <t>サンシャ</t>
    </rPh>
    <rPh sb="3" eb="5">
      <t>メンダン</t>
    </rPh>
    <phoneticPr fontId="5"/>
  </si>
  <si>
    <t>第２回避難訓練</t>
  </si>
  <si>
    <t>三者面談</t>
  </si>
  <si>
    <t>三者面談</t>
    <rPh sb="0" eb="2">
      <t>サンシャ</t>
    </rPh>
    <rPh sb="2" eb="4">
      <t>メンダン</t>
    </rPh>
    <phoneticPr fontId="3"/>
  </si>
  <si>
    <t>中教研研究協議会</t>
  </si>
  <si>
    <t xml:space="preserve">
</t>
    <phoneticPr fontId="5"/>
  </si>
  <si>
    <t>海の日
中高生海外交流事業
(～８／2）</t>
    <rPh sb="0" eb="1">
      <t>ウミ</t>
    </rPh>
    <rPh sb="2" eb="3">
      <t>ヒ</t>
    </rPh>
    <phoneticPr fontId="5"/>
  </si>
  <si>
    <t>県立高校前期選抜発表</t>
    <rPh sb="0" eb="2">
      <t>ケンリツ</t>
    </rPh>
    <rPh sb="2" eb="4">
      <t>コウコウ</t>
    </rPh>
    <rPh sb="4" eb="6">
      <t>ゼンキ</t>
    </rPh>
    <rPh sb="6" eb="8">
      <t>センバツ</t>
    </rPh>
    <rPh sb="8" eb="10">
      <t>ハッピョウ</t>
    </rPh>
    <phoneticPr fontId="3"/>
  </si>
  <si>
    <t>県立高校前期選抜</t>
    <rPh sb="0" eb="2">
      <t>ケンリツ</t>
    </rPh>
    <rPh sb="2" eb="4">
      <t>コウコウ</t>
    </rPh>
    <rPh sb="4" eb="6">
      <t>ゼンキ</t>
    </rPh>
    <rPh sb="6" eb="8">
      <t>センバツ</t>
    </rPh>
    <phoneticPr fontId="3"/>
  </si>
  <si>
    <t>卒業式練習1，2年</t>
  </si>
  <si>
    <t>生徒会総会</t>
  </si>
  <si>
    <t>保護者会、授業参観、全体会</t>
    <rPh sb="0" eb="4">
      <t>ホゴシャカイ</t>
    </rPh>
    <rPh sb="5" eb="7">
      <t>ジュギョウ</t>
    </rPh>
    <rPh sb="7" eb="9">
      <t>サンカン</t>
    </rPh>
    <rPh sb="10" eb="13">
      <t>ゼンタイカイ</t>
    </rPh>
    <phoneticPr fontId="3"/>
  </si>
  <si>
    <t xml:space="preserve">１・２学年末テスト </t>
  </si>
  <si>
    <t xml:space="preserve">１・２学年末テスト </t>
    <phoneticPr fontId="3"/>
  </si>
  <si>
    <t>卒業式練習全学年</t>
  </si>
  <si>
    <t>ゴルフ教室</t>
  </si>
  <si>
    <t>スキー教室</t>
    <rPh sb="3" eb="5">
      <t>キョウシツ</t>
    </rPh>
    <phoneticPr fontId="3"/>
  </si>
  <si>
    <t xml:space="preserve">奉仕委員会
</t>
  </si>
  <si>
    <t>空きビン回収</t>
  </si>
  <si>
    <t>主題研報告会</t>
    <rPh sb="0" eb="2">
      <t>シュダイ</t>
    </rPh>
    <rPh sb="2" eb="3">
      <t>ケン</t>
    </rPh>
    <rPh sb="3" eb="6">
      <t>ホウコクカイ</t>
    </rPh>
    <phoneticPr fontId="5"/>
  </si>
  <si>
    <t xml:space="preserve">奉仕委員会
</t>
    <phoneticPr fontId="5"/>
  </si>
  <si>
    <t>２年職場体験、１年自然</t>
    <phoneticPr fontId="3"/>
  </si>
  <si>
    <t>２年職場体験</t>
    <phoneticPr fontId="3"/>
  </si>
  <si>
    <t>県中体連陸上大会</t>
    <rPh sb="0" eb="1">
      <t>ケン</t>
    </rPh>
    <rPh sb="1" eb="4">
      <t>チュウタイレン</t>
    </rPh>
    <rPh sb="4" eb="6">
      <t>リクジョウ</t>
    </rPh>
    <rPh sb="6" eb="8">
      <t>タイカイ</t>
    </rPh>
    <phoneticPr fontId="5"/>
  </si>
  <si>
    <t>水泳記録会</t>
    <rPh sb="0" eb="2">
      <t>スイエイ</t>
    </rPh>
    <rPh sb="2" eb="5">
      <t>キロクカイ</t>
    </rPh>
    <phoneticPr fontId="3"/>
  </si>
  <si>
    <t>奉仕委員会</t>
    <rPh sb="2" eb="5">
      <t>イインカイ</t>
    </rPh>
    <phoneticPr fontId="3"/>
  </si>
  <si>
    <t>租税教室３年
PTA奉仕作業</t>
    <rPh sb="10" eb="12">
      <t>ホウシ</t>
    </rPh>
    <rPh sb="12" eb="14">
      <t>サギョウ</t>
    </rPh>
    <phoneticPr fontId="3"/>
  </si>
  <si>
    <t>授業参観、全体会</t>
    <rPh sb="0" eb="2">
      <t>ジュギョウ</t>
    </rPh>
    <rPh sb="2" eb="4">
      <t>サンカン</t>
    </rPh>
    <rPh sb="5" eb="8">
      <t>ゼンタイカイ</t>
    </rPh>
    <phoneticPr fontId="3"/>
  </si>
  <si>
    <t>郡小中学校音楽祭</t>
  </si>
  <si>
    <t xml:space="preserve">郡英語弁論大会
</t>
  </si>
  <si>
    <t xml:space="preserve">定期テスト
</t>
    <rPh sb="0" eb="2">
      <t>テイキ</t>
    </rPh>
    <phoneticPr fontId="5"/>
  </si>
  <si>
    <r>
      <t>（</t>
    </r>
    <r>
      <rPr>
        <sz val="6"/>
        <color rgb="FFFF0000"/>
        <rFont val="ＭＳ 明朝"/>
        <family val="1"/>
        <charset val="128"/>
      </rPr>
      <t>乳幼児ふれあい教室）</t>
    </r>
    <rPh sb="1" eb="4">
      <t>ニュウヨウジ</t>
    </rPh>
    <rPh sb="8" eb="10">
      <t>キョウシツ</t>
    </rPh>
    <phoneticPr fontId="5"/>
  </si>
  <si>
    <t xml:space="preserve">県中教研（県北）
</t>
    <rPh sb="5" eb="6">
      <t>ケン</t>
    </rPh>
    <rPh sb="6" eb="7">
      <t>キタ</t>
    </rPh>
    <phoneticPr fontId="3"/>
  </si>
  <si>
    <t>奉仕委員会</t>
    <rPh sb="0" eb="2">
      <t>ホウシ</t>
    </rPh>
    <rPh sb="2" eb="5">
      <t>イインカイ</t>
    </rPh>
    <phoneticPr fontId="3"/>
  </si>
  <si>
    <t>終業式
職員会議</t>
  </si>
  <si>
    <t>定期テスト
職員会議</t>
    <rPh sb="0" eb="2">
      <t>テイキ</t>
    </rPh>
    <rPh sb="6" eb="8">
      <t>ショクイン</t>
    </rPh>
    <rPh sb="8" eb="10">
      <t>カイギ</t>
    </rPh>
    <phoneticPr fontId="5"/>
  </si>
  <si>
    <t>１月２２日現在　　変更があると思いますのでご理解・ご相談ください。</t>
    <rPh sb="1" eb="2">
      <t>ガツ</t>
    </rPh>
    <rPh sb="4" eb="5">
      <t>ニチ</t>
    </rPh>
    <rPh sb="5" eb="7">
      <t>ゲンザイ</t>
    </rPh>
    <rPh sb="9" eb="11">
      <t>ヘンコウ</t>
    </rPh>
    <rPh sb="15" eb="16">
      <t>オモ</t>
    </rPh>
    <rPh sb="22" eb="24">
      <t>リカイ</t>
    </rPh>
    <rPh sb="26" eb="28">
      <t>ソウダン</t>
    </rPh>
    <phoneticPr fontId="3"/>
  </si>
  <si>
    <t>中教研２次研
第２回漢字検定　</t>
    <rPh sb="0" eb="3">
      <t>チュウキョウケン</t>
    </rPh>
    <rPh sb="4" eb="5">
      <t>ジ</t>
    </rPh>
    <rPh sb="5" eb="6">
      <t>ケン</t>
    </rPh>
    <rPh sb="7" eb="8">
      <t>ダイ</t>
    </rPh>
    <rPh sb="9" eb="10">
      <t>カイ</t>
    </rPh>
    <rPh sb="10" eb="12">
      <t>カンジ</t>
    </rPh>
    <rPh sb="12" eb="14">
      <t>ケンテイ</t>
    </rPh>
    <phoneticPr fontId="5"/>
  </si>
  <si>
    <t>第１回漢字検定</t>
    <rPh sb="0" eb="1">
      <t>ダイ</t>
    </rPh>
    <rPh sb="2" eb="3">
      <t>カイ</t>
    </rPh>
    <rPh sb="3" eb="5">
      <t>カンジ</t>
    </rPh>
    <rPh sb="5" eb="7">
      <t>ケンテイ</t>
    </rPh>
    <phoneticPr fontId="5"/>
  </si>
  <si>
    <t>薬物乱用防止教室
お弁当の日</t>
  </si>
  <si>
    <t xml:space="preserve">1,2年学習旅行
３年修学旅行
</t>
    <rPh sb="10" eb="11">
      <t>ネン</t>
    </rPh>
    <rPh sb="11" eb="13">
      <t>シュウガク</t>
    </rPh>
    <rPh sb="13" eb="15">
      <t>リョコウ</t>
    </rPh>
    <phoneticPr fontId="3"/>
  </si>
  <si>
    <t>県Ｐ若松大会</t>
  </si>
  <si>
    <t>家庭訪問２</t>
  </si>
  <si>
    <t>奉仕委員会</t>
    <rPh sb="0" eb="2">
      <t>ホウシ</t>
    </rPh>
    <rPh sb="2" eb="5">
      <t>イインカイ</t>
    </rPh>
    <phoneticPr fontId="3"/>
  </si>
  <si>
    <t>雪囲い設置
進路説明会</t>
    <rPh sb="3" eb="5">
      <t>セッチ</t>
    </rPh>
    <rPh sb="6" eb="8">
      <t>シンロ</t>
    </rPh>
    <rPh sb="8" eb="11">
      <t>セツメイカイ</t>
    </rPh>
    <phoneticPr fontId="5"/>
  </si>
  <si>
    <t>書写指導</t>
    <rPh sb="0" eb="2">
      <t>ショシャ</t>
    </rPh>
    <rPh sb="2" eb="4">
      <t>シドウ</t>
    </rPh>
    <phoneticPr fontId="3"/>
  </si>
  <si>
    <t>ふくしま学力調査
PTA総会,授業参観,保護者会、小中ＰＴＡ合同歓迎会</t>
    <rPh sb="4" eb="6">
      <t>ガクリョク</t>
    </rPh>
    <rPh sb="6" eb="8">
      <t>チョウサ</t>
    </rPh>
    <phoneticPr fontId="5"/>
  </si>
  <si>
    <t>第１回幼小中連携</t>
  </si>
  <si>
    <t>幼稚園訪問
第１回漢字検定</t>
    <rPh sb="0" eb="3">
      <t>ヨウチエン</t>
    </rPh>
    <rPh sb="3" eb="5">
      <t>ホウモン</t>
    </rPh>
    <rPh sb="6" eb="7">
      <t>ダイ</t>
    </rPh>
    <rPh sb="8" eb="9">
      <t>カイ</t>
    </rPh>
    <rPh sb="9" eb="11">
      <t>カンジ</t>
    </rPh>
    <rPh sb="11" eb="13">
      <t>ケンテイ</t>
    </rPh>
    <phoneticPr fontId="5"/>
  </si>
  <si>
    <t>水泳記録会</t>
    <rPh sb="0" eb="2">
      <t>スイエイ</t>
    </rPh>
    <rPh sb="2" eb="5">
      <t>キロクカイ</t>
    </rPh>
    <phoneticPr fontId="5"/>
  </si>
  <si>
    <t>郡中体連新人大会
幼稚園中学校訪問</t>
    <rPh sb="9" eb="12">
      <t>ヨウチエン</t>
    </rPh>
    <rPh sb="12" eb="15">
      <t>チュウガッコウ</t>
    </rPh>
    <rPh sb="15" eb="17">
      <t>ホウモン</t>
    </rPh>
    <phoneticPr fontId="3"/>
  </si>
  <si>
    <t>ふくしま教育週間
自由参観</t>
    <rPh sb="4" eb="6">
      <t>キョウイク</t>
    </rPh>
    <rPh sb="6" eb="8">
      <t>シュウカン</t>
    </rPh>
    <rPh sb="9" eb="11">
      <t>ジユウ</t>
    </rPh>
    <rPh sb="11" eb="13">
      <t>サンカン</t>
    </rPh>
    <phoneticPr fontId="3"/>
  </si>
  <si>
    <t>職員会議
心電図・貧血検査</t>
    <rPh sb="5" eb="8">
      <t>シンデンズ</t>
    </rPh>
    <rPh sb="9" eb="11">
      <t>ヒンケツ</t>
    </rPh>
    <rPh sb="11" eb="13">
      <t>ケンサ</t>
    </rPh>
    <phoneticPr fontId="3"/>
  </si>
  <si>
    <t>尿検査２</t>
  </si>
  <si>
    <t>職員会議
学年末テスト３年</t>
    <rPh sb="0" eb="2">
      <t>ショクイン</t>
    </rPh>
    <rPh sb="2" eb="4">
      <t>カイギ</t>
    </rPh>
    <rPh sb="5" eb="8">
      <t>ガクネンマツ</t>
    </rPh>
    <rPh sb="12" eb="13">
      <t>ネン</t>
    </rPh>
    <phoneticPr fontId="5"/>
  </si>
  <si>
    <t>第１回ゴルフ教室</t>
    <rPh sb="0" eb="1">
      <t>ダイ</t>
    </rPh>
    <rPh sb="2" eb="3">
      <t>カイ</t>
    </rPh>
    <phoneticPr fontId="5"/>
  </si>
  <si>
    <t>第２回ゴルフ教室</t>
    <rPh sb="0" eb="1">
      <t>ダイ</t>
    </rPh>
    <rPh sb="2" eb="3">
      <t>カイ</t>
    </rPh>
    <rPh sb="6" eb="8">
      <t>キョウシツ</t>
    </rPh>
    <phoneticPr fontId="3"/>
  </si>
  <si>
    <t>行事予定表【案】</t>
    <rPh sb="0" eb="2">
      <t>ギョウジ</t>
    </rPh>
    <rPh sb="2" eb="5">
      <t>ヨテイヒョウ</t>
    </rPh>
    <rPh sb="6" eb="7">
      <t>アン</t>
    </rPh>
    <phoneticPr fontId="5"/>
  </si>
  <si>
    <r>
      <t>（</t>
    </r>
    <r>
      <rPr>
        <sz val="6"/>
        <rFont val="ＭＳ 明朝"/>
        <family val="1"/>
        <charset val="128"/>
      </rPr>
      <t>乳幼児ふれあい教室）</t>
    </r>
    <rPh sb="1" eb="4">
      <t>ニュウヨウジ</t>
    </rPh>
    <rPh sb="8" eb="10">
      <t>キョウシツ</t>
    </rPh>
    <phoneticPr fontId="5"/>
  </si>
  <si>
    <t>口腔衛生教室
三者面談</t>
    <rPh sb="7" eb="9">
      <t>サンシャ</t>
    </rPh>
    <rPh sb="9" eb="11">
      <t>メンダン</t>
    </rPh>
    <phoneticPr fontId="3"/>
  </si>
  <si>
    <r>
      <rPr>
        <sz val="6"/>
        <rFont val="ＭＳ 明朝"/>
        <family val="1"/>
        <charset val="128"/>
      </rPr>
      <t>全会津陸上大会予備日</t>
    </r>
    <r>
      <rPr>
        <sz val="8"/>
        <rFont val="ＭＳ 明朝"/>
        <family val="1"/>
        <charset val="128"/>
      </rPr>
      <t xml:space="preserve">
書写指導</t>
    </r>
    <rPh sb="7" eb="10">
      <t>ヨビビ</t>
    </rPh>
    <rPh sb="11" eb="13">
      <t>ショシャ</t>
    </rPh>
    <rPh sb="13" eb="15">
      <t>シドウ</t>
    </rPh>
    <phoneticPr fontId="5"/>
  </si>
  <si>
    <t>第３回英語検定
東北スキー大会</t>
    <rPh sb="0" eb="1">
      <t>ダイ</t>
    </rPh>
    <rPh sb="2" eb="3">
      <t>カイ</t>
    </rPh>
    <rPh sb="3" eb="5">
      <t>エイゴ</t>
    </rPh>
    <rPh sb="5" eb="7">
      <t>ケンテイ</t>
    </rPh>
    <rPh sb="8" eb="10">
      <t>トウホク</t>
    </rPh>
    <rPh sb="13" eb="15">
      <t>タイカイ</t>
    </rPh>
    <phoneticPr fontId="5"/>
  </si>
  <si>
    <t>家庭訪問３
内科検診</t>
    <rPh sb="0" eb="2">
      <t>カテイ</t>
    </rPh>
    <rPh sb="2" eb="4">
      <t>ホウモン</t>
    </rPh>
    <rPh sb="6" eb="8">
      <t>ナイカ</t>
    </rPh>
    <rPh sb="8" eb="10">
      <t>ケンシン</t>
    </rPh>
    <phoneticPr fontId="5"/>
  </si>
  <si>
    <t>書写指導
第１回英語検定</t>
    <rPh sb="0" eb="2">
      <t>ショシャ</t>
    </rPh>
    <rPh sb="2" eb="4">
      <t>シドウ</t>
    </rPh>
    <phoneticPr fontId="5"/>
  </si>
  <si>
    <t>歯科検診</t>
    <rPh sb="0" eb="2">
      <t>シカ</t>
    </rPh>
    <rPh sb="2" eb="4">
      <t>ケンシン</t>
    </rPh>
    <phoneticPr fontId="5"/>
  </si>
  <si>
    <t>２月２１日現在【確定したものは新年度配布します。】</t>
    <rPh sb="1" eb="2">
      <t>ガツ</t>
    </rPh>
    <rPh sb="4" eb="5">
      <t>ニチ</t>
    </rPh>
    <rPh sb="5" eb="7">
      <t>ゲンザイ</t>
    </rPh>
    <rPh sb="8" eb="10">
      <t>カクテイ</t>
    </rPh>
    <rPh sb="15" eb="18">
      <t>シンネンド</t>
    </rPh>
    <rPh sb="18" eb="20">
      <t>ハイフ</t>
    </rPh>
    <phoneticPr fontId="3"/>
  </si>
  <si>
    <t>定期テストⅡ</t>
    <rPh sb="0" eb="2">
      <t>テイキ</t>
    </rPh>
    <phoneticPr fontId="3"/>
  </si>
  <si>
    <t xml:space="preserve">定期テストⅢ
</t>
    <rPh sb="0" eb="2">
      <t>テイキ</t>
    </rPh>
    <phoneticPr fontId="5"/>
  </si>
  <si>
    <t>３学年定期テストⅣ</t>
    <rPh sb="1" eb="3">
      <t>ガクネン</t>
    </rPh>
    <rPh sb="3" eb="5">
      <t>テイキ</t>
    </rPh>
    <phoneticPr fontId="5"/>
  </si>
  <si>
    <t>始業式</t>
  </si>
  <si>
    <t>繰替休日　</t>
  </si>
  <si>
    <t>繰替休日</t>
    <rPh sb="0" eb="1">
      <t>ク</t>
    </rPh>
    <rPh sb="1" eb="2">
      <t>カ</t>
    </rPh>
    <rPh sb="2" eb="4">
      <t>キュウジツ</t>
    </rPh>
    <phoneticPr fontId="3"/>
  </si>
  <si>
    <t>全国学力学習状況調査</t>
    <phoneticPr fontId="3"/>
  </si>
  <si>
    <t xml:space="preserve"> </t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</si>
  <si>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</si>
  <si>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</si>
  <si>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 xml:space="preserve">郡中体連激励会
</t>
  </si>
  <si>
    <t>県中体連陸上大会③</t>
    <rPh sb="0" eb="1">
      <t>ケン</t>
    </rPh>
    <rPh sb="1" eb="4">
      <t>チュウタイレン</t>
    </rPh>
    <rPh sb="4" eb="6">
      <t>リクジョウ</t>
    </rPh>
    <rPh sb="6" eb="8">
      <t>タイカイ</t>
    </rPh>
    <phoneticPr fontId="3"/>
  </si>
  <si>
    <t>県中体連総合大会②</t>
    <rPh sb="4" eb="6">
      <t>ソウゴウ</t>
    </rPh>
    <rPh sb="6" eb="8">
      <t>タイカイ</t>
    </rPh>
    <phoneticPr fontId="3"/>
  </si>
  <si>
    <t>県中体連総合大会③</t>
    <rPh sb="4" eb="6">
      <t>ソウゴウ</t>
    </rPh>
    <rPh sb="6" eb="8">
      <t>タイカイ</t>
    </rPh>
    <phoneticPr fontId="3"/>
  </si>
  <si>
    <t xml:space="preserve">郡中体連新人大会①
</t>
    <rPh sb="0" eb="1">
      <t>グン</t>
    </rPh>
    <rPh sb="1" eb="4">
      <t>チュウタイレン</t>
    </rPh>
    <rPh sb="4" eb="6">
      <t>シンジン</t>
    </rPh>
    <rPh sb="6" eb="8">
      <t>タイカイ</t>
    </rPh>
    <phoneticPr fontId="5"/>
  </si>
  <si>
    <t xml:space="preserve">郡中体連新人大会②
</t>
    <rPh sb="0" eb="1">
      <t>グン</t>
    </rPh>
    <rPh sb="1" eb="4">
      <t>チュウタイレン</t>
    </rPh>
    <rPh sb="4" eb="6">
      <t>シンジン</t>
    </rPh>
    <rPh sb="6" eb="8">
      <t>タイカイ</t>
    </rPh>
    <phoneticPr fontId="5"/>
  </si>
  <si>
    <t xml:space="preserve">郡中体連新人大会
(予備日)
</t>
    <rPh sb="0" eb="1">
      <t>グン</t>
    </rPh>
    <rPh sb="1" eb="4">
      <t>チュウタイレン</t>
    </rPh>
    <rPh sb="4" eb="6">
      <t>シンジン</t>
    </rPh>
    <rPh sb="6" eb="8">
      <t>タイカイ</t>
    </rPh>
    <rPh sb="10" eb="13">
      <t>ヨビビ</t>
    </rPh>
    <phoneticPr fontId="5"/>
  </si>
  <si>
    <t>生徒会総会</t>
    <rPh sb="0" eb="3">
      <t>セイトカイ</t>
    </rPh>
    <rPh sb="3" eb="5">
      <t>ソウカイ</t>
    </rPh>
    <phoneticPr fontId="3"/>
  </si>
  <si>
    <t>中教研一次研
【教科･特活･道徳】</t>
    <rPh sb="3" eb="5">
      <t>イチジ</t>
    </rPh>
    <rPh sb="5" eb="6">
      <t>ケン</t>
    </rPh>
    <rPh sb="8" eb="10">
      <t>キョウカ</t>
    </rPh>
    <rPh sb="11" eb="13">
      <t>トッカツ</t>
    </rPh>
    <rPh sb="14" eb="16">
      <t>ドウトク</t>
    </rPh>
    <phoneticPr fontId="3"/>
  </si>
  <si>
    <t>生徒会交歓会
【特活部会二次研】</t>
    <rPh sb="8" eb="10">
      <t>トッカツ</t>
    </rPh>
    <rPh sb="10" eb="12">
      <t>ブカイ</t>
    </rPh>
    <rPh sb="12" eb="13">
      <t>ニ</t>
    </rPh>
    <rPh sb="13" eb="14">
      <t>ジ</t>
    </rPh>
    <rPh sb="14" eb="15">
      <t>ケン</t>
    </rPh>
    <phoneticPr fontId="3"/>
  </si>
  <si>
    <t>中教研二次研
【国語】　</t>
    <rPh sb="0" eb="3">
      <t>チュウキョウケン</t>
    </rPh>
    <rPh sb="3" eb="4">
      <t>ニ</t>
    </rPh>
    <rPh sb="4" eb="5">
      <t>ジ</t>
    </rPh>
    <rPh sb="5" eb="6">
      <t>ケン</t>
    </rPh>
    <rPh sb="8" eb="10">
      <t>コクゴ</t>
    </rPh>
    <phoneticPr fontId="5"/>
  </si>
  <si>
    <t>卒業式全体練習</t>
    <rPh sb="0" eb="3">
      <t>ソツギョウシキ</t>
    </rPh>
    <rPh sb="3" eb="5">
      <t>ゼンタイ</t>
    </rPh>
    <rPh sb="5" eb="7">
      <t>レンシュウ</t>
    </rPh>
    <phoneticPr fontId="3"/>
  </si>
  <si>
    <t>職員会議
生徒会総会</t>
    <rPh sb="5" eb="8">
      <t>セイトカイ</t>
    </rPh>
    <rPh sb="8" eb="10">
      <t>ソウカイ</t>
    </rPh>
    <phoneticPr fontId="3"/>
  </si>
  <si>
    <t>山の日
【東京五輪･閉会式】</t>
    <rPh sb="0" eb="1">
      <t>ヤマ</t>
    </rPh>
    <rPh sb="2" eb="3">
      <t>ヒ</t>
    </rPh>
    <rPh sb="5" eb="7">
      <t>トウキョウ</t>
    </rPh>
    <rPh sb="7" eb="9">
      <t>ゴリン</t>
    </rPh>
    <rPh sb="10" eb="13">
      <t>ヘイカイシキ</t>
    </rPh>
    <phoneticPr fontId="3"/>
  </si>
  <si>
    <t>1,2年：16日,49日,204日</t>
    <rPh sb="3" eb="4">
      <t>ネン</t>
    </rPh>
    <rPh sb="7" eb="8">
      <t>ニチ</t>
    </rPh>
    <rPh sb="11" eb="12">
      <t>ニチ</t>
    </rPh>
    <rPh sb="16" eb="17">
      <t>ニチ</t>
    </rPh>
    <phoneticPr fontId="5"/>
  </si>
  <si>
    <t>3年：9日,42日,197日</t>
    <rPh sb="1" eb="2">
      <t>ネン</t>
    </rPh>
    <rPh sb="4" eb="5">
      <t>ニチ</t>
    </rPh>
    <rPh sb="8" eb="9">
      <t>ニチ</t>
    </rPh>
    <rPh sb="13" eb="14">
      <t>ニチ</t>
    </rPh>
    <phoneticPr fontId="5"/>
  </si>
  <si>
    <t>南会津町成人式</t>
    <rPh sb="0" eb="4">
      <t>ミナミアイヅマチ</t>
    </rPh>
    <rPh sb="4" eb="7">
      <t>セイジンシキ</t>
    </rPh>
    <phoneticPr fontId="3"/>
  </si>
  <si>
    <t>振替休日</t>
    <rPh sb="0" eb="2">
      <t>フリカエ</t>
    </rPh>
    <rPh sb="2" eb="4">
      <t>キュウジツ</t>
    </rPh>
    <phoneticPr fontId="3"/>
  </si>
  <si>
    <t>県Ｐ福島大会</t>
    <rPh sb="2" eb="4">
      <t>フクシマ</t>
    </rPh>
    <phoneticPr fontId="3"/>
  </si>
  <si>
    <t xml:space="preserve">修了式
</t>
    <rPh sb="0" eb="3">
      <t>シュウリョウシキ</t>
    </rPh>
    <phoneticPr fontId="3"/>
  </si>
  <si>
    <t>家庭訪問2
第１回避難訓練</t>
    <rPh sb="0" eb="2">
      <t>カテイ</t>
    </rPh>
    <rPh sb="2" eb="4">
      <t>ホウモン</t>
    </rPh>
    <phoneticPr fontId="3"/>
  </si>
  <si>
    <t>爽樺祭準備</t>
    <rPh sb="3" eb="5">
      <t>ジュンビ</t>
    </rPh>
    <phoneticPr fontId="3"/>
  </si>
  <si>
    <t>卒業式準備</t>
    <rPh sb="0" eb="3">
      <t>ソツギョウシキ</t>
    </rPh>
    <rPh sb="3" eb="5">
      <t>ジュンビ</t>
    </rPh>
    <phoneticPr fontId="3"/>
  </si>
  <si>
    <t>２学年職場体験
１学年自然体験</t>
    <rPh sb="1" eb="2">
      <t>ガク</t>
    </rPh>
    <rPh sb="9" eb="10">
      <t>ガク</t>
    </rPh>
    <rPh sb="13" eb="15">
      <t>タイケン</t>
    </rPh>
    <phoneticPr fontId="3"/>
  </si>
  <si>
    <t>東北スキー大会
第３回英語検定</t>
    <rPh sb="0" eb="2">
      <t>トウホク</t>
    </rPh>
    <rPh sb="5" eb="7">
      <t>タイカイ</t>
    </rPh>
    <rPh sb="8" eb="9">
      <t>ダイ</t>
    </rPh>
    <rPh sb="10" eb="11">
      <t>カイ</t>
    </rPh>
    <rPh sb="11" eb="13">
      <t>エイゴ</t>
    </rPh>
    <rPh sb="13" eb="15">
      <t>ケンテイ</t>
    </rPh>
    <phoneticPr fontId="3"/>
  </si>
  <si>
    <t xml:space="preserve">県中体連陸上大会②
</t>
    <rPh sb="0" eb="1">
      <t>ケン</t>
    </rPh>
    <rPh sb="1" eb="4">
      <t>チュウタイレン</t>
    </rPh>
    <rPh sb="4" eb="6">
      <t>リクジョウ</t>
    </rPh>
    <rPh sb="6" eb="8">
      <t>タイカイ</t>
    </rPh>
    <phoneticPr fontId="5"/>
  </si>
  <si>
    <t>県中体連陸上大会①
奉仕委員会</t>
    <rPh sb="0" eb="1">
      <t>ケン</t>
    </rPh>
    <rPh sb="1" eb="4">
      <t>チュウタイレン</t>
    </rPh>
    <rPh sb="4" eb="6">
      <t>リクジョウ</t>
    </rPh>
    <rPh sb="6" eb="8">
      <t>タイカイ</t>
    </rPh>
    <phoneticPr fontId="3"/>
  </si>
  <si>
    <t>郡事務研夏季研修会</t>
    <rPh sb="0" eb="1">
      <t>グン</t>
    </rPh>
    <rPh sb="1" eb="3">
      <t>ジム</t>
    </rPh>
    <rPh sb="3" eb="4">
      <t>ケン</t>
    </rPh>
    <rPh sb="4" eb="6">
      <t>カキ</t>
    </rPh>
    <rPh sb="6" eb="9">
      <t>ケンシュウカイ</t>
    </rPh>
    <phoneticPr fontId="3"/>
  </si>
  <si>
    <t>西部地区交流会
第２回英語検定</t>
    <rPh sb="0" eb="2">
      <t>セイブ</t>
    </rPh>
    <rPh sb="2" eb="4">
      <t>チク</t>
    </rPh>
    <rPh sb="4" eb="7">
      <t>コウリュウカイ</t>
    </rPh>
    <rPh sb="8" eb="9">
      <t>ダイ</t>
    </rPh>
    <rPh sb="10" eb="11">
      <t>カイ</t>
    </rPh>
    <phoneticPr fontId="3"/>
  </si>
  <si>
    <t>県立後期入試合格発表</t>
    <phoneticPr fontId="3"/>
  </si>
  <si>
    <t>第2回漢字検定</t>
    <rPh sb="0" eb="1">
      <t>ダイ</t>
    </rPh>
    <rPh sb="2" eb="3">
      <t>カイ</t>
    </rPh>
    <rPh sb="3" eb="5">
      <t>カンジ</t>
    </rPh>
    <rPh sb="5" eb="7">
      <t>ケンテイ</t>
    </rPh>
    <phoneticPr fontId="3"/>
  </si>
  <si>
    <t>県スキー大会
第3回漢字検定</t>
    <rPh sb="0" eb="1">
      <t>ケン</t>
    </rPh>
    <rPh sb="4" eb="6">
      <t>タイカイ</t>
    </rPh>
    <rPh sb="7" eb="8">
      <t>ダイ</t>
    </rPh>
    <rPh sb="9" eb="10">
      <t>カイ</t>
    </rPh>
    <rPh sb="10" eb="12">
      <t>カンジ</t>
    </rPh>
    <rPh sb="12" eb="14">
      <t>ケンテイ</t>
    </rPh>
    <phoneticPr fontId="5"/>
  </si>
  <si>
    <t>全会津陸上大会予備日</t>
    <rPh sb="7" eb="10">
      <t>ヨビビ</t>
    </rPh>
    <phoneticPr fontId="5"/>
  </si>
  <si>
    <t>体力テスト
書写指導</t>
    <rPh sb="6" eb="8">
      <t>ショシャ</t>
    </rPh>
    <rPh sb="8" eb="10">
      <t>シドウ</t>
    </rPh>
    <phoneticPr fontId="3"/>
  </si>
  <si>
    <t>定期テストⅠ</t>
    <rPh sb="0" eb="2">
      <t>テイキ</t>
    </rPh>
    <phoneticPr fontId="3"/>
  </si>
  <si>
    <t>第２回避難訓練</t>
    <phoneticPr fontId="3"/>
  </si>
  <si>
    <t>離任式</t>
    <rPh sb="0" eb="3">
      <t>リニンシキ</t>
    </rPh>
    <phoneticPr fontId="3"/>
  </si>
  <si>
    <t>PTA親子奉仕作業</t>
    <phoneticPr fontId="3"/>
  </si>
  <si>
    <t>教育相談</t>
    <rPh sb="0" eb="2">
      <t>キョウイク</t>
    </rPh>
    <rPh sb="2" eb="4">
      <t>ソウダン</t>
    </rPh>
    <phoneticPr fontId="3"/>
  </si>
  <si>
    <t>職員会議</t>
    <rPh sb="0" eb="2">
      <t>ショクイン</t>
    </rPh>
    <rPh sb="2" eb="4">
      <t>カイギ</t>
    </rPh>
    <phoneticPr fontId="3"/>
  </si>
  <si>
    <t>教育相談</t>
    <rPh sb="0" eb="2">
      <t>キョウイク</t>
    </rPh>
    <rPh sb="2" eb="4">
      <t>ソウダン</t>
    </rPh>
    <phoneticPr fontId="5"/>
  </si>
  <si>
    <t>全会津中体連駅伝大会
(予備日)</t>
    <rPh sb="0" eb="1">
      <t>ゼン</t>
    </rPh>
    <rPh sb="1" eb="3">
      <t>アイヅ</t>
    </rPh>
    <rPh sb="3" eb="6">
      <t>チュウタイレン</t>
    </rPh>
    <rPh sb="6" eb="8">
      <t>エキデン</t>
    </rPh>
    <rPh sb="8" eb="10">
      <t>タイカイ</t>
    </rPh>
    <rPh sb="12" eb="15">
      <t>ヨビビ</t>
    </rPh>
    <phoneticPr fontId="5"/>
  </si>
  <si>
    <t>奉仕委員会
書写指導</t>
    <rPh sb="0" eb="2">
      <t>ホウシ</t>
    </rPh>
    <rPh sb="2" eb="5">
      <t>イインカイ</t>
    </rPh>
    <rPh sb="6" eb="8">
      <t>ショシャ</t>
    </rPh>
    <rPh sb="8" eb="10">
      <t>シドウ</t>
    </rPh>
    <phoneticPr fontId="3"/>
  </si>
  <si>
    <t>スポーツの日
【東京五輪 開会式】</t>
    <rPh sb="5" eb="6">
      <t>ヒ</t>
    </rPh>
    <rPh sb="8" eb="10">
      <t>トウキョウ</t>
    </rPh>
    <rPh sb="10" eb="12">
      <t>ゴリン</t>
    </rPh>
    <rPh sb="13" eb="16">
      <t>カイカイシキ</t>
    </rPh>
    <phoneticPr fontId="5"/>
  </si>
  <si>
    <t xml:space="preserve">ふくしま学力調査
PTA総会･授業参観･保護者会
</t>
    <rPh sb="4" eb="6">
      <t>ガクリョク</t>
    </rPh>
    <rPh sb="6" eb="8">
      <t>チョウサ</t>
    </rPh>
    <phoneticPr fontId="3"/>
  </si>
  <si>
    <t>雪囲い設置</t>
    <rPh sb="0" eb="2">
      <t>ユキガコ</t>
    </rPh>
    <rPh sb="3" eb="5">
      <t>セッチ</t>
    </rPh>
    <phoneticPr fontId="3"/>
  </si>
  <si>
    <t>ふくしま教育週間</t>
    <rPh sb="4" eb="6">
      <t>キョウイク</t>
    </rPh>
    <rPh sb="6" eb="8">
      <t>シュウカン</t>
    </rPh>
    <phoneticPr fontId="3"/>
  </si>
  <si>
    <t>職員会議
爽樺体育祭</t>
    <rPh sb="5" eb="7">
      <t>ソウカ</t>
    </rPh>
    <phoneticPr fontId="3"/>
  </si>
  <si>
    <t>(舘岩小スキー大会)</t>
    <rPh sb="1" eb="3">
      <t>タテイワ</t>
    </rPh>
    <rPh sb="3" eb="4">
      <t>ショウ</t>
    </rPh>
    <rPh sb="7" eb="9">
      <t>タイカイ</t>
    </rPh>
    <phoneticPr fontId="5"/>
  </si>
  <si>
    <t>(舘岩小授業参観)</t>
    <rPh sb="1" eb="3">
      <t>タテイワ</t>
    </rPh>
    <rPh sb="3" eb="4">
      <t>ショウ</t>
    </rPh>
    <rPh sb="4" eb="6">
      <t>ジュギョウ</t>
    </rPh>
    <rPh sb="6" eb="8">
      <t>サンカン</t>
    </rPh>
    <phoneticPr fontId="3"/>
  </si>
  <si>
    <t>(舘岩幼小運動会)</t>
    <rPh sb="1" eb="3">
      <t>タテイワ</t>
    </rPh>
    <rPh sb="3" eb="4">
      <t>ヨウ</t>
    </rPh>
    <rPh sb="4" eb="5">
      <t>ショウ</t>
    </rPh>
    <rPh sb="5" eb="8">
      <t>ウンドウカイ</t>
    </rPh>
    <phoneticPr fontId="3"/>
  </si>
  <si>
    <t>２学年職場体験</t>
    <rPh sb="1" eb="2">
      <t>ガク</t>
    </rPh>
    <phoneticPr fontId="3"/>
  </si>
  <si>
    <t>県中体連総合大会
(予備日)</t>
    <rPh sb="0" eb="1">
      <t>ケン</t>
    </rPh>
    <rPh sb="1" eb="4">
      <t>チュウタイレン</t>
    </rPh>
    <rPh sb="4" eb="6">
      <t>ソウゴウ</t>
    </rPh>
    <rPh sb="6" eb="8">
      <t>タイカイ</t>
    </rPh>
    <rPh sb="10" eb="13">
      <t>ヨビビ</t>
    </rPh>
    <phoneticPr fontId="3"/>
  </si>
  <si>
    <t>ゴーマン杯
(校内マラソン大会)</t>
    <rPh sb="4" eb="5">
      <t>ハイ</t>
    </rPh>
    <rPh sb="6" eb="8">
      <t>コウナイ</t>
    </rPh>
    <rPh sb="12" eb="14">
      <t>タイカイ</t>
    </rPh>
    <phoneticPr fontId="3"/>
  </si>
  <si>
    <t>(舘岩小学習発表会)</t>
    <rPh sb="1" eb="3">
      <t>タテイワ</t>
    </rPh>
    <rPh sb="3" eb="4">
      <t>ショウ</t>
    </rPh>
    <rPh sb="4" eb="6">
      <t>ガクシュウ</t>
    </rPh>
    <rPh sb="6" eb="9">
      <t>ハッピョウカイ</t>
    </rPh>
    <phoneticPr fontId="5"/>
  </si>
  <si>
    <t>３学年定期テストⅣ
職員会議</t>
    <rPh sb="1" eb="3">
      <t>ガクネン</t>
    </rPh>
    <rPh sb="3" eb="5">
      <t>テイキ</t>
    </rPh>
    <phoneticPr fontId="5"/>
  </si>
  <si>
    <t>(舘岩小スキー教室)</t>
    <rPh sb="1" eb="3">
      <t>タテイワ</t>
    </rPh>
    <rPh sb="3" eb="4">
      <t>ショウ</t>
    </rPh>
    <rPh sb="7" eb="9">
      <t>キョウシツ</t>
    </rPh>
    <phoneticPr fontId="5"/>
  </si>
  <si>
    <t>(舘岩小スキー教室)</t>
    <rPh sb="1" eb="3">
      <t>タテイワ</t>
    </rPh>
    <phoneticPr fontId="5"/>
  </si>
  <si>
    <t xml:space="preserve">1･2学年定期テストⅣ </t>
    <rPh sb="5" eb="7">
      <t>テイキ</t>
    </rPh>
    <phoneticPr fontId="3"/>
  </si>
  <si>
    <t xml:space="preserve">1･2学年定期テストⅣ
第2回数学検定 </t>
    <rPh sb="5" eb="7">
      <t>テイキ</t>
    </rPh>
    <rPh sb="12" eb="13">
      <t>ダイ</t>
    </rPh>
    <rPh sb="14" eb="15">
      <t>カイ</t>
    </rPh>
    <rPh sb="15" eb="17">
      <t>スウガク</t>
    </rPh>
    <rPh sb="17" eb="19">
      <t>ケンテイ</t>
    </rPh>
    <phoneticPr fontId="3"/>
  </si>
  <si>
    <t>幼稚園交流(来校)</t>
    <rPh sb="6" eb="8">
      <t>ライコウ</t>
    </rPh>
    <phoneticPr fontId="3"/>
  </si>
  <si>
    <t>幼稚園訪問(訪問)</t>
    <rPh sb="0" eb="3">
      <t>ヨウチエン</t>
    </rPh>
    <rPh sb="3" eb="5">
      <t>ホウモン</t>
    </rPh>
    <rPh sb="6" eb="8">
      <t>ホウモン</t>
    </rPh>
    <phoneticPr fontId="5"/>
  </si>
  <si>
    <t>PTA奉仕作業(要変更)
(舘岩小･川遊び)</t>
    <rPh sb="8" eb="9">
      <t>ヨウ</t>
    </rPh>
    <rPh sb="9" eb="11">
      <t>ヘンコウ</t>
    </rPh>
    <rPh sb="14" eb="16">
      <t>タテイワ</t>
    </rPh>
    <rPh sb="16" eb="17">
      <t>ショウ</t>
    </rPh>
    <rPh sb="18" eb="20">
      <t>カワアソ</t>
    </rPh>
    <phoneticPr fontId="3"/>
  </si>
  <si>
    <t>(舘岩小･川遊び準備)</t>
    <rPh sb="1" eb="3">
      <t>タテイワ</t>
    </rPh>
    <rPh sb="3" eb="4">
      <t>ショウ</t>
    </rPh>
    <rPh sb="5" eb="7">
      <t>カワアソ</t>
    </rPh>
    <rPh sb="8" eb="10">
      <t>ジュンビ</t>
    </rPh>
    <phoneticPr fontId="3"/>
  </si>
  <si>
    <t>家庭訪問3</t>
    <rPh sb="0" eb="2">
      <t>カテイ</t>
    </rPh>
    <rPh sb="2" eb="4">
      <t>ホウモン</t>
    </rPh>
    <phoneticPr fontId="3"/>
  </si>
  <si>
    <t>三者面談
(舘岩小･個別懇談)</t>
    <rPh sb="0" eb="2">
      <t>サンシャ</t>
    </rPh>
    <rPh sb="2" eb="4">
      <t>メンダン</t>
    </rPh>
    <rPh sb="6" eb="8">
      <t>タテイワ</t>
    </rPh>
    <rPh sb="8" eb="9">
      <t>ショウ</t>
    </rPh>
    <rPh sb="10" eb="12">
      <t>コベツ</t>
    </rPh>
    <rPh sb="12" eb="14">
      <t>コンダン</t>
    </rPh>
    <phoneticPr fontId="3"/>
  </si>
  <si>
    <r>
      <rPr>
        <sz val="5"/>
        <rFont val="ＭＳ 明朝"/>
        <family val="1"/>
        <charset val="128"/>
      </rPr>
      <t>1,2年ブリヒル研修(２年宿泊)</t>
    </r>
    <r>
      <rPr>
        <sz val="6"/>
        <rFont val="ＭＳ 明朝"/>
        <family val="1"/>
        <charset val="128"/>
      </rPr>
      <t xml:space="preserve">
防火診断
(舘岩小･個別懇談)</t>
    </r>
    <rPh sb="12" eb="13">
      <t>ネン</t>
    </rPh>
    <rPh sb="13" eb="15">
      <t>シュクハク</t>
    </rPh>
    <rPh sb="17" eb="19">
      <t>ボウカ</t>
    </rPh>
    <rPh sb="19" eb="21">
      <t>シンダン</t>
    </rPh>
    <rPh sb="23" eb="25">
      <t>タテイワ</t>
    </rPh>
    <rPh sb="25" eb="26">
      <t>ショウ</t>
    </rPh>
    <rPh sb="27" eb="29">
      <t>コベツ</t>
    </rPh>
    <rPh sb="29" eb="31">
      <t>コンダン</t>
    </rPh>
    <phoneticPr fontId="5"/>
  </si>
  <si>
    <t xml:space="preserve">県中教研（県北･相双）
生徒会役員選挙
</t>
    <rPh sb="5" eb="6">
      <t>ケン</t>
    </rPh>
    <rPh sb="6" eb="7">
      <t>キタ</t>
    </rPh>
    <rPh sb="8" eb="9">
      <t>ソウ</t>
    </rPh>
    <rPh sb="9" eb="10">
      <t>ソウ</t>
    </rPh>
    <phoneticPr fontId="3"/>
  </si>
  <si>
    <t>幼小中連携授業参観(午後)</t>
    <rPh sb="0" eb="3">
      <t>ヨウショウチュウ</t>
    </rPh>
    <rPh sb="3" eb="5">
      <t>レンケイ</t>
    </rPh>
    <rPh sb="10" eb="12">
      <t>ゴゴ</t>
    </rPh>
    <phoneticPr fontId="3"/>
  </si>
  <si>
    <t>新入生説明会</t>
    <rPh sb="0" eb="3">
      <t>シンニュウセイ</t>
    </rPh>
    <rPh sb="3" eb="6">
      <t>セツメイカイ</t>
    </rPh>
    <phoneticPr fontId="3"/>
  </si>
  <si>
    <t>南会津支部主題研修報告会
尿検査１</t>
    <rPh sb="0" eb="3">
      <t>ミナミアイヅ</t>
    </rPh>
    <rPh sb="3" eb="5">
      <t>シブ</t>
    </rPh>
    <rPh sb="5" eb="7">
      <t>シュダイ</t>
    </rPh>
    <rPh sb="7" eb="9">
      <t>ケンシュウ</t>
    </rPh>
    <rPh sb="9" eb="12">
      <t>ホウコクカイ</t>
    </rPh>
    <phoneticPr fontId="3"/>
  </si>
  <si>
    <t>心電図･貧血検査
職員会議</t>
    <rPh sb="0" eb="3">
      <t>シンデンズ</t>
    </rPh>
    <rPh sb="4" eb="6">
      <t>ヒンケツ</t>
    </rPh>
    <rPh sb="6" eb="8">
      <t>ケンサ</t>
    </rPh>
    <rPh sb="9" eb="11">
      <t>ショクイン</t>
    </rPh>
    <rPh sb="11" eb="13">
      <t>カイギ</t>
    </rPh>
    <phoneticPr fontId="3"/>
  </si>
  <si>
    <t>職員会議</t>
    <phoneticPr fontId="3"/>
  </si>
  <si>
    <t>(舘岩小ファミリー参観)</t>
    <rPh sb="1" eb="2">
      <t>タテ</t>
    </rPh>
    <rPh sb="2" eb="3">
      <t>イワ</t>
    </rPh>
    <rPh sb="3" eb="4">
      <t>ショウ</t>
    </rPh>
    <rPh sb="9" eb="11">
      <t>サンカン</t>
    </rPh>
    <phoneticPr fontId="3"/>
  </si>
  <si>
    <t>内科検診
家庭訪問4</t>
    <rPh sb="0" eb="2">
      <t>ナイカ</t>
    </rPh>
    <rPh sb="2" eb="4">
      <t>ケンシン</t>
    </rPh>
    <rPh sb="5" eb="7">
      <t>カテイ</t>
    </rPh>
    <rPh sb="7" eb="9">
      <t>ホウモン</t>
    </rPh>
    <phoneticPr fontId="5"/>
  </si>
  <si>
    <t>家庭訪問１</t>
    <rPh sb="0" eb="2">
      <t>カテイ</t>
    </rPh>
    <phoneticPr fontId="5"/>
  </si>
  <si>
    <t>防火診断
雪囲い撤去</t>
    <rPh sb="0" eb="2">
      <t>ボウカ</t>
    </rPh>
    <rPh sb="2" eb="4">
      <t>シンダン</t>
    </rPh>
    <rPh sb="5" eb="7">
      <t>ユキガコ</t>
    </rPh>
    <rPh sb="8" eb="10">
      <t>テッキョ</t>
    </rPh>
    <phoneticPr fontId="5"/>
  </si>
  <si>
    <t>職員会議
書写指導</t>
    <rPh sb="5" eb="7">
      <t>ショシャ</t>
    </rPh>
    <rPh sb="7" eb="9">
      <t>シドウ</t>
    </rPh>
    <phoneticPr fontId="5"/>
  </si>
  <si>
    <t>歯科検診
第１回英語検定
書写指導</t>
    <rPh sb="0" eb="2">
      <t>シカ</t>
    </rPh>
    <rPh sb="2" eb="4">
      <t>ケンシン</t>
    </rPh>
    <rPh sb="5" eb="6">
      <t>ダイ</t>
    </rPh>
    <rPh sb="7" eb="8">
      <t>カイ</t>
    </rPh>
    <rPh sb="8" eb="10">
      <t>エイゴ</t>
    </rPh>
    <rPh sb="10" eb="12">
      <t>ケンテイ</t>
    </rPh>
    <rPh sb="13" eb="15">
      <t>ショシャ</t>
    </rPh>
    <rPh sb="15" eb="17">
      <t>シドウ</t>
    </rPh>
    <phoneticPr fontId="5"/>
  </si>
  <si>
    <t>尿検査２
第1回漢字検定</t>
    <rPh sb="0" eb="3">
      <t>ニョウケンサ</t>
    </rPh>
    <phoneticPr fontId="3"/>
  </si>
  <si>
    <t>書写指導</t>
    <rPh sb="0" eb="2">
      <t>ショシャ</t>
    </rPh>
    <rPh sb="2" eb="4">
      <t>シドウ</t>
    </rPh>
    <phoneticPr fontId="3"/>
  </si>
  <si>
    <t>定期テストⅡ
長谷川ファミリーほのぼのコンサート</t>
    <rPh sb="0" eb="2">
      <t>テイキ</t>
    </rPh>
    <rPh sb="7" eb="10">
      <t>ハセガワ</t>
    </rPh>
    <phoneticPr fontId="5"/>
  </si>
  <si>
    <t>駅伝激励会
乳幼児育児体験(未)</t>
    <rPh sb="0" eb="2">
      <t>エキデン</t>
    </rPh>
    <rPh sb="2" eb="5">
      <t>ゲキレイカイ</t>
    </rPh>
    <rPh sb="6" eb="9">
      <t>ニュウヨウジ</t>
    </rPh>
    <rPh sb="9" eb="11">
      <t>イクジ</t>
    </rPh>
    <rPh sb="11" eb="13">
      <t>タイケン</t>
    </rPh>
    <rPh sb="14" eb="15">
      <t>ミ</t>
    </rPh>
    <phoneticPr fontId="5"/>
  </si>
  <si>
    <t>(舘岩小･ゴルフ学習)</t>
    <rPh sb="1" eb="3">
      <t>タテイワ</t>
    </rPh>
    <rPh sb="3" eb="4">
      <t>ショウ</t>
    </rPh>
    <rPh sb="8" eb="10">
      <t>ガクシュウ</t>
    </rPh>
    <phoneticPr fontId="3"/>
  </si>
  <si>
    <t>薬物乱用防止教室</t>
    <rPh sb="0" eb="2">
      <t>ヤクブツ</t>
    </rPh>
    <rPh sb="2" eb="4">
      <t>ランヨウ</t>
    </rPh>
    <rPh sb="4" eb="6">
      <t>ボウシ</t>
    </rPh>
    <rPh sb="6" eb="8">
      <t>キョウシツ</t>
    </rPh>
    <phoneticPr fontId="3"/>
  </si>
  <si>
    <t>防犯教室</t>
    <phoneticPr fontId="3"/>
  </si>
  <si>
    <t>第１回幼小中連携</t>
    <rPh sb="0" eb="1">
      <t>ダイ</t>
    </rPh>
    <rPh sb="2" eb="3">
      <t>カイ</t>
    </rPh>
    <rPh sb="3" eb="6">
      <t>ヨウショウチュウ</t>
    </rPh>
    <rPh sb="6" eb="8">
      <t>レンケイ</t>
    </rPh>
    <phoneticPr fontId="3"/>
  </si>
  <si>
    <t>第１回ゴルフ教室</t>
    <rPh sb="0" eb="1">
      <t>ダイ</t>
    </rPh>
    <rPh sb="2" eb="3">
      <t>カイ</t>
    </rPh>
    <rPh sb="6" eb="8">
      <t>キョウシツ</t>
    </rPh>
    <phoneticPr fontId="3"/>
  </si>
  <si>
    <t>租税教室 ３年生</t>
    <rPh sb="0" eb="2">
      <t>ソゼイ</t>
    </rPh>
    <rPh sb="2" eb="4">
      <t>キョウシツ</t>
    </rPh>
    <rPh sb="6" eb="8">
      <t>ネンセイ</t>
    </rPh>
    <phoneticPr fontId="3"/>
  </si>
  <si>
    <t>進路説明会
奉仕委員会</t>
    <rPh sb="0" eb="2">
      <t>シンロ</t>
    </rPh>
    <rPh sb="2" eb="5">
      <t>セツメイカイ</t>
    </rPh>
    <rPh sb="6" eb="8">
      <t>ホウシ</t>
    </rPh>
    <rPh sb="8" eb="11">
      <t>イインカイ</t>
    </rPh>
    <phoneticPr fontId="5"/>
  </si>
  <si>
    <t>県中体連総合大会①</t>
    <rPh sb="0" eb="1">
      <t>ケン</t>
    </rPh>
    <rPh sb="1" eb="4">
      <t>チュウタイレン</t>
    </rPh>
    <rPh sb="4" eb="6">
      <t>ソウゴウ</t>
    </rPh>
    <rPh sb="6" eb="8">
      <t>タイカイ</t>
    </rPh>
    <phoneticPr fontId="3"/>
  </si>
  <si>
    <t>要請訪問</t>
    <rPh sb="0" eb="2">
      <t>ヨウセイ</t>
    </rPh>
    <rPh sb="2" eb="4">
      <t>ホウモン</t>
    </rPh>
    <phoneticPr fontId="3"/>
  </si>
  <si>
    <t>　</t>
    <phoneticPr fontId="3"/>
  </si>
  <si>
    <t>最終版</t>
    <rPh sb="0" eb="2">
      <t>サイシュウ</t>
    </rPh>
    <rPh sb="2" eb="3">
      <t>バン</t>
    </rPh>
    <phoneticPr fontId="3"/>
  </si>
  <si>
    <t>第1回数学検定</t>
    <rPh sb="0" eb="1">
      <t>ダイ</t>
    </rPh>
    <rPh sb="2" eb="3">
      <t>カイ</t>
    </rPh>
    <rPh sb="3" eb="5">
      <t>スウガク</t>
    </rPh>
    <rPh sb="5" eb="7">
      <t>ケンテイ</t>
    </rPh>
    <phoneticPr fontId="3"/>
  </si>
  <si>
    <t>中教研二次研【教科】　</t>
    <rPh sb="0" eb="3">
      <t>チュウキョウケン</t>
    </rPh>
    <rPh sb="3" eb="4">
      <t>ニ</t>
    </rPh>
    <rPh sb="4" eb="5">
      <t>ジ</t>
    </rPh>
    <rPh sb="5" eb="6">
      <t>ケン</t>
    </rPh>
    <rPh sb="7" eb="9">
      <t>キョウカ</t>
    </rPh>
    <phoneticPr fontId="5"/>
  </si>
  <si>
    <t>中教研二次研【教科】
よい歯の教室　</t>
    <rPh sb="0" eb="3">
      <t>チュウキョウケン</t>
    </rPh>
    <rPh sb="3" eb="4">
      <t>ニ</t>
    </rPh>
    <rPh sb="4" eb="5">
      <t>ジ</t>
    </rPh>
    <rPh sb="5" eb="6">
      <t>ケン</t>
    </rPh>
    <rPh sb="7" eb="9">
      <t>キョウカ</t>
    </rPh>
    <rPh sb="13" eb="14">
      <t>ハ</t>
    </rPh>
    <rPh sb="15" eb="17">
      <t>キョウシツ</t>
    </rPh>
    <phoneticPr fontId="5"/>
  </si>
  <si>
    <t>第2回幼小中連携</t>
    <rPh sb="0" eb="1">
      <t>ダイ</t>
    </rPh>
    <rPh sb="2" eb="3">
      <t>カイ</t>
    </rPh>
    <rPh sb="3" eb="6">
      <t>ヨウショウチュウ</t>
    </rPh>
    <rPh sb="6" eb="8">
      <t>レンケイ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</si>
</sst>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[$-411]ggge&quot;年度&quot;"/>
    <numFmt numFmtId="178" formatCode="yyyy/m/d\ h:mm;@"/>
    <numFmt numFmtId="179" formatCode="[$-411]ggge&quot;年&quot;"/>
    <numFmt numFmtId="180" formatCode="m&quot;月&quot;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20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10"/>
      <name val="HGS創英角ｺﾞｼｯｸUB"/>
      <family val="3"/>
      <charset val="128"/>
    </font>
    <font>
      <sz val="8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55"/>
      <name val="HG創英角ｺﾞｼｯｸUB"/>
      <family val="3"/>
      <charset val="128"/>
    </font>
    <font>
      <sz val="8"/>
      <color indexed="63"/>
      <name val="HG創英角ｺﾞｼｯｸUB"/>
      <family val="3"/>
      <charset val="128"/>
    </font>
    <font>
      <sz val="8"/>
      <color indexed="9"/>
      <name val="HG創英角ｺﾞｼｯｸUB"/>
      <family val="3"/>
      <charset val="128"/>
    </font>
    <font>
      <i/>
      <sz val="8"/>
      <color indexed="63"/>
      <name val="HG創英角ｺﾞｼｯｸUB"/>
      <family val="3"/>
      <charset val="128"/>
    </font>
    <font>
      <sz val="8"/>
      <color indexed="23"/>
      <name val="HG創英角ｺﾞｼｯｸUB"/>
      <family val="3"/>
      <charset val="128"/>
    </font>
    <font>
      <sz val="8"/>
      <color indexed="21"/>
      <name val="HG創英角ｺﾞｼｯｸUB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HGP明朝B"/>
      <family val="1"/>
      <charset val="128"/>
    </font>
    <font>
      <sz val="10"/>
      <color indexed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7"/>
      <name val="ＭＳ 明朝"/>
      <family val="1"/>
      <charset val="128"/>
    </font>
    <font>
      <b/>
      <sz val="6"/>
      <color rgb="FFFF0000"/>
      <name val="ＭＳ 明朝"/>
      <family val="1"/>
      <charset val="128"/>
    </font>
    <font>
      <b/>
      <sz val="2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4">
    <xf numFmtId="0" fontId="0" fillId="0" borderId="0" xfId="0">
      <alignment vertical="center"/>
    </xf>
    <xf numFmtId="0" fontId="2" fillId="0" borderId="0" xfId="1" applyFont="1" applyProtection="1"/>
    <xf numFmtId="0" fontId="4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Protection="1"/>
    <xf numFmtId="0" fontId="8" fillId="0" borderId="0" xfId="1" applyFont="1" applyProtection="1"/>
    <xf numFmtId="0" fontId="8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9" fillId="0" borderId="0" xfId="1" applyFont="1" applyProtection="1"/>
    <xf numFmtId="0" fontId="8" fillId="2" borderId="1" xfId="1" applyFont="1" applyFill="1" applyBorder="1" applyAlignment="1" applyProtection="1">
      <alignment horizontal="center" vertical="center"/>
    </xf>
    <xf numFmtId="0" fontId="8" fillId="3" borderId="2" xfId="1" applyFont="1" applyFill="1" applyBorder="1" applyProtection="1">
      <protection locked="0"/>
    </xf>
    <xf numFmtId="0" fontId="8" fillId="2" borderId="3" xfId="1" applyFont="1" applyFill="1" applyBorder="1" applyAlignment="1" applyProtection="1">
      <alignment horizontal="center" vertical="center"/>
    </xf>
    <xf numFmtId="14" fontId="7" fillId="0" borderId="0" xfId="1" applyNumberFormat="1" applyFont="1" applyProtection="1"/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Border="1" applyProtection="1"/>
    <xf numFmtId="0" fontId="10" fillId="0" borderId="0" xfId="1" applyFont="1" applyBorder="1" applyAlignment="1" applyProtection="1">
      <alignment horizontal="center" vertical="center"/>
    </xf>
    <xf numFmtId="14" fontId="10" fillId="0" borderId="0" xfId="1" applyNumberFormat="1" applyFont="1" applyBorder="1" applyProtection="1"/>
    <xf numFmtId="0" fontId="12" fillId="5" borderId="8" xfId="1" applyFont="1" applyFill="1" applyBorder="1" applyAlignment="1" applyProtection="1">
      <alignment horizontal="center" vertical="center"/>
    </xf>
    <xf numFmtId="0" fontId="12" fillId="5" borderId="9" xfId="1" applyFont="1" applyFill="1" applyBorder="1" applyAlignment="1" applyProtection="1">
      <alignment horizontal="center" vertical="center"/>
    </xf>
    <xf numFmtId="14" fontId="10" fillId="0" borderId="10" xfId="1" applyNumberFormat="1" applyFont="1" applyBorder="1" applyProtection="1"/>
    <xf numFmtId="176" fontId="10" fillId="0" borderId="11" xfId="1" applyNumberFormat="1" applyFont="1" applyBorder="1" applyAlignment="1" applyProtection="1">
      <alignment horizontal="center" vertical="center"/>
    </xf>
    <xf numFmtId="0" fontId="10" fillId="0" borderId="12" xfId="1" applyNumberFormat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8" xfId="1" applyFont="1" applyBorder="1" applyAlignment="1" applyProtection="1">
      <alignment horizontal="center" vertical="center" shrinkToFit="1"/>
    </xf>
    <xf numFmtId="14" fontId="10" fillId="0" borderId="19" xfId="1" applyNumberFormat="1" applyFont="1" applyBorder="1" applyProtection="1"/>
    <xf numFmtId="176" fontId="10" fillId="0" borderId="20" xfId="1" applyNumberFormat="1" applyFont="1" applyBorder="1" applyAlignment="1" applyProtection="1">
      <alignment horizontal="center" vertical="center"/>
    </xf>
    <xf numFmtId="0" fontId="12" fillId="5" borderId="21" xfId="1" applyFont="1" applyFill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 shrinkToFit="1"/>
    </xf>
    <xf numFmtId="14" fontId="10" fillId="3" borderId="10" xfId="1" applyNumberFormat="1" applyFont="1" applyFill="1" applyBorder="1" applyProtection="1">
      <protection locked="0"/>
    </xf>
    <xf numFmtId="176" fontId="10" fillId="0" borderId="11" xfId="1" applyNumberFormat="1" applyFont="1" applyFill="1" applyBorder="1" applyAlignment="1" applyProtection="1">
      <alignment horizontal="center" vertical="center"/>
    </xf>
    <xf numFmtId="0" fontId="10" fillId="3" borderId="25" xfId="1" applyFont="1" applyFill="1" applyBorder="1" applyProtection="1">
      <protection locked="0"/>
    </xf>
    <xf numFmtId="0" fontId="7" fillId="6" borderId="4" xfId="1" applyFont="1" applyFill="1" applyBorder="1" applyAlignment="1" applyProtection="1">
      <alignment vertical="center"/>
      <protection locked="0"/>
    </xf>
    <xf numFmtId="0" fontId="13" fillId="0" borderId="0" xfId="1" applyFont="1" applyBorder="1" applyProtection="1"/>
    <xf numFmtId="14" fontId="10" fillId="3" borderId="19" xfId="1" applyNumberFormat="1" applyFont="1" applyFill="1" applyBorder="1" applyProtection="1">
      <protection locked="0"/>
    </xf>
    <xf numFmtId="176" fontId="10" fillId="0" borderId="20" xfId="1" applyNumberFormat="1" applyFont="1" applyFill="1" applyBorder="1" applyAlignment="1" applyProtection="1">
      <alignment horizontal="center" vertical="center"/>
    </xf>
    <xf numFmtId="0" fontId="10" fillId="3" borderId="27" xfId="1" applyFont="1" applyFill="1" applyBorder="1" applyProtection="1">
      <protection locked="0"/>
    </xf>
    <xf numFmtId="0" fontId="7" fillId="6" borderId="12" xfId="1" applyFont="1" applyFill="1" applyBorder="1" applyAlignment="1" applyProtection="1">
      <alignment vertical="center"/>
      <protection locked="0"/>
    </xf>
    <xf numFmtId="0" fontId="10" fillId="3" borderId="28" xfId="1" applyFont="1" applyFill="1" applyBorder="1" applyProtection="1">
      <protection locked="0"/>
    </xf>
    <xf numFmtId="0" fontId="7" fillId="6" borderId="31" xfId="1" applyFont="1" applyFill="1" applyBorder="1" applyAlignment="1" applyProtection="1">
      <alignment vertical="center"/>
      <protection locked="0"/>
    </xf>
    <xf numFmtId="14" fontId="10" fillId="3" borderId="8" xfId="1" applyNumberFormat="1" applyFont="1" applyFill="1" applyBorder="1" applyProtection="1">
      <protection locked="0"/>
    </xf>
    <xf numFmtId="176" fontId="10" fillId="0" borderId="21" xfId="1" applyNumberFormat="1" applyFont="1" applyFill="1" applyBorder="1" applyAlignment="1" applyProtection="1">
      <alignment horizontal="center" vertical="center"/>
    </xf>
    <xf numFmtId="0" fontId="10" fillId="3" borderId="32" xfId="1" applyFont="1" applyFill="1" applyBorder="1" applyProtection="1">
      <protection locked="0"/>
    </xf>
    <xf numFmtId="0" fontId="7" fillId="6" borderId="9" xfId="1" applyFont="1" applyFill="1" applyBorder="1" applyProtection="1">
      <protection locked="0"/>
    </xf>
    <xf numFmtId="0" fontId="10" fillId="0" borderId="18" xfId="1" applyFont="1" applyBorder="1" applyProtection="1"/>
    <xf numFmtId="0" fontId="14" fillId="0" borderId="0" xfId="1" applyFont="1" applyAlignment="1" applyProtection="1">
      <alignment horizontal="left"/>
    </xf>
    <xf numFmtId="0" fontId="10" fillId="0" borderId="12" xfId="1" applyFont="1" applyBorder="1" applyProtection="1"/>
    <xf numFmtId="0" fontId="10" fillId="0" borderId="1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/>
    </xf>
    <xf numFmtId="0" fontId="10" fillId="0" borderId="26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/>
    </xf>
    <xf numFmtId="0" fontId="10" fillId="0" borderId="20" xfId="1" applyFont="1" applyBorder="1" applyProtection="1"/>
    <xf numFmtId="14" fontId="10" fillId="0" borderId="12" xfId="1" applyNumberFormat="1" applyFont="1" applyBorder="1" applyProtection="1"/>
    <xf numFmtId="0" fontId="10" fillId="0" borderId="21" xfId="1" applyFont="1" applyBorder="1" applyProtection="1"/>
    <xf numFmtId="14" fontId="10" fillId="0" borderId="9" xfId="1" applyNumberFormat="1" applyFont="1" applyBorder="1" applyProtection="1"/>
    <xf numFmtId="0" fontId="10" fillId="0" borderId="8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 vertical="center" shrinkToFit="1"/>
    </xf>
    <xf numFmtId="0" fontId="10" fillId="0" borderId="5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 shrinkToFit="1"/>
    </xf>
    <xf numFmtId="176" fontId="10" fillId="0" borderId="21" xfId="1" applyNumberFormat="1" applyFont="1" applyBorder="1" applyAlignment="1" applyProtection="1">
      <alignment horizontal="center" vertical="center"/>
    </xf>
    <xf numFmtId="0" fontId="7" fillId="0" borderId="0" xfId="1" applyFont="1" applyBorder="1" applyProtection="1"/>
    <xf numFmtId="0" fontId="8" fillId="0" borderId="0" xfId="1" applyFont="1" applyBorder="1" applyProtection="1"/>
    <xf numFmtId="0" fontId="14" fillId="0" borderId="0" xfId="1" applyFont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</xf>
    <xf numFmtId="176" fontId="10" fillId="0" borderId="12" xfId="1" applyNumberFormat="1" applyFont="1" applyBorder="1" applyAlignment="1" applyProtection="1">
      <alignment horizontal="center" vertical="center"/>
    </xf>
    <xf numFmtId="176" fontId="10" fillId="0" borderId="9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14" fontId="10" fillId="0" borderId="36" xfId="1" applyNumberFormat="1" applyFont="1" applyBorder="1" applyProtection="1"/>
    <xf numFmtId="176" fontId="10" fillId="0" borderId="37" xfId="1" applyNumberFormat="1" applyFont="1" applyBorder="1" applyAlignment="1" applyProtection="1">
      <alignment horizontal="center" vertical="center"/>
    </xf>
    <xf numFmtId="0" fontId="10" fillId="0" borderId="38" xfId="1" applyFont="1" applyBorder="1" applyProtection="1"/>
    <xf numFmtId="176" fontId="10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Protection="1"/>
    <xf numFmtId="0" fontId="11" fillId="7" borderId="13" xfId="1" applyFont="1" applyFill="1" applyBorder="1" applyAlignment="1" applyProtection="1">
      <alignment horizontal="center" vertical="center"/>
    </xf>
    <xf numFmtId="0" fontId="11" fillId="7" borderId="14" xfId="1" applyFont="1" applyFill="1" applyBorder="1" applyAlignment="1" applyProtection="1">
      <alignment horizontal="center" vertical="center"/>
    </xf>
    <xf numFmtId="0" fontId="11" fillId="7" borderId="3" xfId="1" applyFont="1" applyFill="1" applyBorder="1" applyAlignment="1" applyProtection="1">
      <alignment horizontal="center" vertical="center"/>
    </xf>
    <xf numFmtId="0" fontId="12" fillId="5" borderId="20" xfId="1" applyFont="1" applyFill="1" applyBorder="1" applyAlignment="1" applyProtection="1">
      <alignment horizontal="center" vertical="center"/>
    </xf>
    <xf numFmtId="0" fontId="12" fillId="5" borderId="30" xfId="1" applyFont="1" applyFill="1" applyBorder="1" applyAlignment="1" applyProtection="1">
      <alignment horizontal="center" vertical="center"/>
    </xf>
    <xf numFmtId="0" fontId="12" fillId="5" borderId="12" xfId="1" applyFont="1" applyFill="1" applyBorder="1" applyAlignment="1" applyProtection="1">
      <alignment horizontal="center" vertical="center"/>
    </xf>
    <xf numFmtId="14" fontId="10" fillId="0" borderId="20" xfId="1" applyNumberFormat="1" applyFont="1" applyBorder="1" applyProtection="1"/>
    <xf numFmtId="0" fontId="10" fillId="0" borderId="30" xfId="1" applyFont="1" applyBorder="1" applyAlignment="1" applyProtection="1">
      <alignment horizontal="center" vertical="center" wrapText="1"/>
    </xf>
    <xf numFmtId="14" fontId="10" fillId="0" borderId="20" xfId="1" applyNumberFormat="1" applyFont="1" applyBorder="1" applyAlignment="1" applyProtection="1">
      <alignment vertical="center" wrapText="1"/>
    </xf>
    <xf numFmtId="14" fontId="10" fillId="0" borderId="12" xfId="1" applyNumberFormat="1" applyFont="1" applyBorder="1" applyAlignment="1" applyProtection="1">
      <alignment vertical="center" wrapText="1"/>
    </xf>
    <xf numFmtId="0" fontId="10" fillId="0" borderId="34" xfId="1" applyFont="1" applyBorder="1" applyAlignment="1" applyProtection="1">
      <alignment horizontal="center" vertical="center" wrapText="1"/>
    </xf>
    <xf numFmtId="14" fontId="10" fillId="0" borderId="21" xfId="1" applyNumberFormat="1" applyFont="1" applyBorder="1" applyAlignment="1" applyProtection="1">
      <alignment vertical="center" wrapText="1"/>
    </xf>
    <xf numFmtId="14" fontId="10" fillId="0" borderId="9" xfId="1" applyNumberFormat="1" applyFont="1" applyBorder="1" applyAlignment="1" applyProtection="1">
      <alignment vertical="center" wrapText="1"/>
    </xf>
    <xf numFmtId="14" fontId="10" fillId="0" borderId="21" xfId="1" applyNumberFormat="1" applyFont="1" applyBorder="1" applyProtection="1"/>
    <xf numFmtId="0" fontId="10" fillId="0" borderId="0" xfId="1" applyFont="1" applyAlignment="1" applyProtection="1">
      <alignment wrapText="1"/>
    </xf>
    <xf numFmtId="0" fontId="13" fillId="0" borderId="0" xfId="1" applyFont="1" applyAlignment="1" applyProtection="1">
      <alignment wrapText="1"/>
    </xf>
    <xf numFmtId="0" fontId="10" fillId="0" borderId="9" xfId="1" applyNumberFormat="1" applyFont="1" applyBorder="1" applyAlignment="1" applyProtection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shrinkToFit="1"/>
    </xf>
    <xf numFmtId="0" fontId="17" fillId="0" borderId="0" xfId="2" applyFont="1" applyAlignment="1">
      <alignment vertical="top" wrapText="1" shrinkToFi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top" wrapText="1"/>
    </xf>
    <xf numFmtId="0" fontId="19" fillId="0" borderId="0" xfId="2" applyFont="1" applyBorder="1" applyAlignment="1">
      <alignment horizontal="right" shrinkToFit="1"/>
    </xf>
    <xf numFmtId="178" fontId="20" fillId="0" borderId="0" xfId="2" applyNumberFormat="1" applyFont="1" applyAlignment="1">
      <alignment horizontal="right" shrinkToFit="1"/>
    </xf>
    <xf numFmtId="0" fontId="1" fillId="0" borderId="0" xfId="2" applyAlignment="1">
      <alignment vertical="center"/>
    </xf>
    <xf numFmtId="0" fontId="18" fillId="0" borderId="39" xfId="2" applyFont="1" applyBorder="1" applyAlignment="1">
      <alignment vertical="center"/>
    </xf>
    <xf numFmtId="0" fontId="18" fillId="0" borderId="42" xfId="2" applyFont="1" applyFill="1" applyBorder="1" applyAlignment="1">
      <alignment vertical="center"/>
    </xf>
    <xf numFmtId="0" fontId="18" fillId="0" borderId="16" xfId="2" applyFont="1" applyBorder="1" applyAlignment="1">
      <alignment vertical="center"/>
    </xf>
    <xf numFmtId="0" fontId="18" fillId="0" borderId="41" xfId="2" applyFont="1" applyBorder="1" applyAlignment="1">
      <alignment vertical="center"/>
    </xf>
    <xf numFmtId="0" fontId="18" fillId="0" borderId="41" xfId="2" applyFont="1" applyFill="1" applyBorder="1" applyAlignment="1">
      <alignment vertical="center"/>
    </xf>
    <xf numFmtId="0" fontId="18" fillId="0" borderId="43" xfId="2" applyFont="1" applyFill="1" applyBorder="1" applyAlignment="1">
      <alignment vertical="center"/>
    </xf>
    <xf numFmtId="0" fontId="16" fillId="0" borderId="10" xfId="2" applyFont="1" applyBorder="1">
      <alignment vertical="center"/>
    </xf>
    <xf numFmtId="0" fontId="16" fillId="0" borderId="11" xfId="2" applyFont="1" applyFill="1" applyBorder="1">
      <alignment vertical="center"/>
    </xf>
    <xf numFmtId="0" fontId="24" fillId="0" borderId="44" xfId="2" applyFont="1" applyFill="1" applyBorder="1" applyAlignment="1">
      <alignment horizontal="center" vertical="center"/>
    </xf>
    <xf numFmtId="0" fontId="16" fillId="0" borderId="18" xfId="2" applyFont="1" applyFill="1" applyBorder="1">
      <alignment vertical="center"/>
    </xf>
    <xf numFmtId="0" fontId="25" fillId="0" borderId="0" xfId="2" applyFont="1">
      <alignment vertical="center"/>
    </xf>
    <xf numFmtId="180" fontId="25" fillId="0" borderId="0" xfId="2" applyNumberFormat="1" applyFont="1">
      <alignment vertical="center"/>
    </xf>
    <xf numFmtId="0" fontId="16" fillId="0" borderId="45" xfId="2" applyFont="1" applyFill="1" applyBorder="1" applyAlignment="1">
      <alignment horizontal="center" vertical="center" shrinkToFit="1"/>
    </xf>
    <xf numFmtId="176" fontId="26" fillId="8" borderId="46" xfId="2" applyNumberFormat="1" applyFont="1" applyFill="1" applyBorder="1" applyAlignment="1">
      <alignment horizontal="center" vertical="center" shrinkToFit="1"/>
    </xf>
    <xf numFmtId="176" fontId="16" fillId="8" borderId="46" xfId="2" applyNumberFormat="1" applyFont="1" applyFill="1" applyBorder="1" applyAlignment="1">
      <alignment vertical="top" shrinkToFit="1"/>
    </xf>
    <xf numFmtId="176" fontId="26" fillId="0" borderId="46" xfId="2" applyNumberFormat="1" applyFont="1" applyFill="1" applyBorder="1" applyAlignment="1">
      <alignment horizontal="center" vertical="center" shrinkToFit="1"/>
    </xf>
    <xf numFmtId="176" fontId="27" fillId="0" borderId="46" xfId="2" applyNumberFormat="1" applyFont="1" applyFill="1" applyBorder="1" applyAlignment="1">
      <alignment vertical="top" wrapText="1" shrinkToFit="1"/>
    </xf>
    <xf numFmtId="0" fontId="16" fillId="0" borderId="47" xfId="2" applyFont="1" applyFill="1" applyBorder="1" applyAlignment="1">
      <alignment horizontal="center" vertical="center"/>
    </xf>
    <xf numFmtId="176" fontId="26" fillId="9" borderId="46" xfId="2" applyNumberFormat="1" applyFont="1" applyFill="1" applyBorder="1" applyAlignment="1">
      <alignment horizontal="center" vertical="center" shrinkToFit="1"/>
    </xf>
    <xf numFmtId="176" fontId="27" fillId="9" borderId="46" xfId="2" applyNumberFormat="1" applyFont="1" applyFill="1" applyBorder="1" applyAlignment="1">
      <alignment vertical="top" shrinkToFit="1"/>
    </xf>
    <xf numFmtId="176" fontId="27" fillId="8" borderId="46" xfId="2" applyNumberFormat="1" applyFont="1" applyFill="1" applyBorder="1" applyAlignment="1">
      <alignment vertical="top" shrinkToFit="1"/>
    </xf>
    <xf numFmtId="176" fontId="27" fillId="0" borderId="46" xfId="2" applyNumberFormat="1" applyFont="1" applyFill="1" applyBorder="1" applyAlignment="1">
      <alignment vertical="top" shrinkToFit="1"/>
    </xf>
    <xf numFmtId="0" fontId="17" fillId="0" borderId="44" xfId="2" applyFont="1" applyFill="1" applyBorder="1" applyAlignment="1">
      <alignment vertical="top" wrapText="1"/>
    </xf>
    <xf numFmtId="176" fontId="28" fillId="8" borderId="46" xfId="2" applyNumberFormat="1" applyFont="1" applyFill="1" applyBorder="1" applyAlignment="1">
      <alignment vertical="top" wrapText="1" shrinkToFit="1"/>
    </xf>
    <xf numFmtId="176" fontId="29" fillId="0" borderId="46" xfId="2" applyNumberFormat="1" applyFont="1" applyFill="1" applyBorder="1" applyAlignment="1">
      <alignment horizontal="center" vertical="center" shrinkToFit="1"/>
    </xf>
    <xf numFmtId="176" fontId="30" fillId="0" borderId="46" xfId="2" applyNumberFormat="1" applyFont="1" applyFill="1" applyBorder="1" applyAlignment="1">
      <alignment vertical="top" wrapText="1" shrinkToFit="1"/>
    </xf>
    <xf numFmtId="0" fontId="16" fillId="0" borderId="48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14" fontId="1" fillId="0" borderId="0" xfId="2" applyNumberFormat="1" applyFont="1" applyFill="1">
      <alignment vertical="center"/>
    </xf>
    <xf numFmtId="0" fontId="16" fillId="0" borderId="49" xfId="2" applyFont="1" applyFill="1" applyBorder="1" applyAlignment="1">
      <alignment horizontal="center" vertical="center" shrinkToFit="1"/>
    </xf>
    <xf numFmtId="176" fontId="31" fillId="8" borderId="46" xfId="2" applyNumberFormat="1" applyFont="1" applyFill="1" applyBorder="1" applyAlignment="1">
      <alignment vertical="top" shrinkToFit="1"/>
    </xf>
    <xf numFmtId="176" fontId="27" fillId="0" borderId="46" xfId="2" applyNumberFormat="1" applyFont="1" applyFill="1" applyBorder="1" applyAlignment="1">
      <alignment vertical="top" wrapText="1"/>
    </xf>
    <xf numFmtId="176" fontId="19" fillId="0" borderId="46" xfId="2" applyNumberFormat="1" applyFont="1" applyFill="1" applyBorder="1" applyAlignment="1">
      <alignment vertical="top" wrapText="1" shrinkToFit="1"/>
    </xf>
    <xf numFmtId="0" fontId="16" fillId="0" borderId="50" xfId="2" applyFont="1" applyFill="1" applyBorder="1" applyAlignment="1">
      <alignment horizontal="center" vertical="center"/>
    </xf>
    <xf numFmtId="0" fontId="32" fillId="0" borderId="44" xfId="2" applyFont="1" applyFill="1" applyBorder="1" applyAlignment="1">
      <alignment vertical="top" wrapText="1"/>
    </xf>
    <xf numFmtId="176" fontId="33" fillId="8" borderId="46" xfId="2" applyNumberFormat="1" applyFont="1" applyFill="1" applyBorder="1" applyAlignment="1">
      <alignment vertical="top" wrapText="1" shrinkToFit="1"/>
    </xf>
    <xf numFmtId="176" fontId="31" fillId="0" borderId="46" xfId="2" applyNumberFormat="1" applyFont="1" applyFill="1" applyBorder="1" applyAlignment="1">
      <alignment vertical="top" shrinkToFit="1"/>
    </xf>
    <xf numFmtId="0" fontId="16" fillId="0" borderId="51" xfId="2" applyFont="1" applyFill="1" applyBorder="1" applyAlignment="1">
      <alignment horizontal="center" vertical="center"/>
    </xf>
    <xf numFmtId="176" fontId="19" fillId="0" borderId="46" xfId="2" applyNumberFormat="1" applyFont="1" applyFill="1" applyBorder="1" applyAlignment="1">
      <alignment vertical="top" shrinkToFit="1"/>
    </xf>
    <xf numFmtId="176" fontId="19" fillId="0" borderId="52" xfId="2" applyNumberFormat="1" applyFont="1" applyFill="1" applyBorder="1" applyAlignment="1">
      <alignment vertical="top" shrinkToFit="1"/>
    </xf>
    <xf numFmtId="0" fontId="34" fillId="0" borderId="44" xfId="2" applyFont="1" applyFill="1" applyBorder="1" applyAlignment="1">
      <alignment vertical="top" wrapText="1"/>
    </xf>
    <xf numFmtId="176" fontId="31" fillId="0" borderId="46" xfId="2" applyNumberFormat="1" applyFont="1" applyFill="1" applyBorder="1" applyAlignment="1">
      <alignment vertical="top" wrapText="1" shrinkToFit="1"/>
    </xf>
    <xf numFmtId="176" fontId="17" fillId="9" borderId="53" xfId="2" applyNumberFormat="1" applyFont="1" applyFill="1" applyBorder="1" applyAlignment="1">
      <alignment vertical="top" wrapText="1" shrinkToFit="1"/>
    </xf>
    <xf numFmtId="176" fontId="35" fillId="0" borderId="46" xfId="2" applyNumberFormat="1" applyFont="1" applyFill="1" applyBorder="1" applyAlignment="1">
      <alignment vertical="top" wrapText="1" shrinkToFit="1"/>
    </xf>
    <xf numFmtId="176" fontId="27" fillId="9" borderId="46" xfId="2" applyNumberFormat="1" applyFont="1" applyFill="1" applyBorder="1" applyAlignment="1">
      <alignment vertical="top" wrapText="1" shrinkToFit="1"/>
    </xf>
    <xf numFmtId="176" fontId="19" fillId="0" borderId="53" xfId="2" applyNumberFormat="1" applyFont="1" applyFill="1" applyBorder="1" applyAlignment="1">
      <alignment vertical="top" wrapText="1" shrinkToFit="1"/>
    </xf>
    <xf numFmtId="176" fontId="19" fillId="0" borderId="54" xfId="2" applyNumberFormat="1" applyFont="1" applyFill="1" applyBorder="1" applyAlignment="1">
      <alignment vertical="top" shrinkToFit="1"/>
    </xf>
    <xf numFmtId="176" fontId="29" fillId="9" borderId="46" xfId="2" applyNumberFormat="1" applyFont="1" applyFill="1" applyBorder="1" applyAlignment="1">
      <alignment horizontal="center" vertical="center" shrinkToFit="1"/>
    </xf>
    <xf numFmtId="176" fontId="28" fillId="9" borderId="46" xfId="2" applyNumberFormat="1" applyFont="1" applyFill="1" applyBorder="1" applyAlignment="1">
      <alignment vertical="top" wrapText="1" shrinkToFit="1"/>
    </xf>
    <xf numFmtId="0" fontId="36" fillId="0" borderId="0" xfId="2" applyFont="1" applyFill="1">
      <alignment vertical="center"/>
    </xf>
    <xf numFmtId="176" fontId="27" fillId="0" borderId="53" xfId="2" applyNumberFormat="1" applyFont="1" applyFill="1" applyBorder="1" applyAlignment="1">
      <alignment vertical="top" shrinkToFit="1"/>
    </xf>
    <xf numFmtId="176" fontId="27" fillId="0" borderId="55" xfId="2" applyNumberFormat="1" applyFont="1" applyFill="1" applyBorder="1" applyAlignment="1">
      <alignment vertical="top" shrinkToFit="1"/>
    </xf>
    <xf numFmtId="176" fontId="27" fillId="0" borderId="54" xfId="2" applyNumberFormat="1" applyFont="1" applyFill="1" applyBorder="1" applyAlignment="1">
      <alignment vertical="top" shrinkToFit="1"/>
    </xf>
    <xf numFmtId="176" fontId="28" fillId="0" borderId="56" xfId="2" applyNumberFormat="1" applyFont="1" applyFill="1" applyBorder="1" applyAlignment="1">
      <alignment vertical="top" wrapText="1" shrinkToFit="1"/>
    </xf>
    <xf numFmtId="0" fontId="16" fillId="0" borderId="57" xfId="2" applyFont="1" applyFill="1" applyBorder="1" applyAlignment="1">
      <alignment horizontal="center" vertical="center" shrinkToFit="1"/>
    </xf>
    <xf numFmtId="176" fontId="26" fillId="0" borderId="58" xfId="2" applyNumberFormat="1" applyFont="1" applyFill="1" applyBorder="1" applyAlignment="1">
      <alignment horizontal="center" vertical="center" shrinkToFit="1"/>
    </xf>
    <xf numFmtId="0" fontId="37" fillId="0" borderId="59" xfId="2" applyFont="1" applyFill="1" applyBorder="1">
      <alignment vertical="center"/>
    </xf>
    <xf numFmtId="176" fontId="27" fillId="0" borderId="58" xfId="2" applyNumberFormat="1" applyFont="1" applyFill="1" applyBorder="1" applyAlignment="1">
      <alignment vertical="top" shrinkToFit="1"/>
    </xf>
    <xf numFmtId="0" fontId="16" fillId="0" borderId="61" xfId="2" applyFont="1" applyFill="1" applyBorder="1" applyAlignment="1">
      <alignment horizontal="center" vertical="center"/>
    </xf>
    <xf numFmtId="176" fontId="27" fillId="0" borderId="62" xfId="2" applyNumberFormat="1" applyFont="1" applyFill="1" applyBorder="1" applyAlignment="1">
      <alignment vertical="top" wrapText="1" shrinkToFit="1"/>
    </xf>
    <xf numFmtId="176" fontId="26" fillId="8" borderId="58" xfId="2" applyNumberFormat="1" applyFont="1" applyFill="1" applyBorder="1" applyAlignment="1">
      <alignment horizontal="center" vertical="center" shrinkToFit="1"/>
    </xf>
    <xf numFmtId="176" fontId="27" fillId="8" borderId="58" xfId="2" applyNumberFormat="1" applyFont="1" applyFill="1" applyBorder="1" applyAlignment="1">
      <alignment vertical="top" shrinkToFit="1"/>
    </xf>
    <xf numFmtId="0" fontId="16" fillId="0" borderId="11" xfId="2" applyFont="1" applyFill="1" applyBorder="1" applyAlignment="1">
      <alignment horizontal="center" vertical="center"/>
    </xf>
    <xf numFmtId="0" fontId="34" fillId="0" borderId="63" xfId="2" applyFont="1" applyFill="1" applyBorder="1" applyAlignment="1">
      <alignment vertical="top" wrapText="1"/>
    </xf>
    <xf numFmtId="176" fontId="27" fillId="0" borderId="58" xfId="2" applyNumberFormat="1" applyFont="1" applyFill="1" applyBorder="1" applyAlignment="1">
      <alignment vertical="top" wrapText="1" shrinkToFit="1"/>
    </xf>
    <xf numFmtId="176" fontId="33" fillId="0" borderId="62" xfId="2" applyNumberFormat="1" applyFont="1" applyFill="1" applyBorder="1" applyAlignment="1">
      <alignment vertical="top" wrapText="1" shrinkToFit="1"/>
    </xf>
    <xf numFmtId="176" fontId="29" fillId="0" borderId="58" xfId="2" applyNumberFormat="1" applyFont="1" applyFill="1" applyBorder="1" applyAlignment="1">
      <alignment horizontal="center" vertical="center" shrinkToFit="1"/>
    </xf>
    <xf numFmtId="176" fontId="31" fillId="0" borderId="58" xfId="2" applyNumberFormat="1" applyFont="1" applyFill="1" applyBorder="1" applyAlignment="1">
      <alignment vertical="top" wrapText="1" shrinkToFit="1"/>
    </xf>
    <xf numFmtId="0" fontId="16" fillId="0" borderId="18" xfId="2" applyFont="1" applyFill="1" applyBorder="1" applyAlignment="1">
      <alignment horizontal="center" vertical="center"/>
    </xf>
    <xf numFmtId="176" fontId="27" fillId="0" borderId="65" xfId="2" applyNumberFormat="1" applyFont="1" applyFill="1" applyBorder="1" applyAlignment="1">
      <alignment vertical="top" wrapText="1" shrinkToFit="1"/>
    </xf>
    <xf numFmtId="176" fontId="38" fillId="0" borderId="46" xfId="2" applyNumberFormat="1" applyFont="1" applyFill="1" applyBorder="1" applyAlignment="1">
      <alignment vertical="top" wrapText="1" shrinkToFit="1"/>
    </xf>
    <xf numFmtId="176" fontId="19" fillId="0" borderId="53" xfId="2" applyNumberFormat="1" applyFont="1" applyFill="1" applyBorder="1" applyAlignment="1">
      <alignment vertical="top" wrapText="1"/>
    </xf>
    <xf numFmtId="176" fontId="27" fillId="0" borderId="53" xfId="2" applyNumberFormat="1" applyFont="1" applyFill="1" applyBorder="1" applyAlignment="1">
      <alignment vertical="top" wrapText="1" shrinkToFit="1"/>
    </xf>
    <xf numFmtId="176" fontId="39" fillId="0" borderId="46" xfId="2" applyNumberFormat="1" applyFont="1" applyFill="1" applyBorder="1" applyAlignment="1">
      <alignment vertical="top" wrapText="1" shrinkToFit="1"/>
    </xf>
    <xf numFmtId="176" fontId="26" fillId="0" borderId="66" xfId="2" applyNumberFormat="1" applyFont="1" applyFill="1" applyBorder="1" applyAlignment="1">
      <alignment horizontal="center" vertical="center" shrinkToFit="1"/>
    </xf>
    <xf numFmtId="176" fontId="27" fillId="0" borderId="67" xfId="2" applyNumberFormat="1" applyFont="1" applyFill="1" applyBorder="1" applyAlignment="1">
      <alignment vertical="top" shrinkToFit="1"/>
    </xf>
    <xf numFmtId="176" fontId="27" fillId="8" borderId="46" xfId="2" applyNumberFormat="1" applyFont="1" applyFill="1" applyBorder="1" applyAlignment="1">
      <alignment vertical="top" wrapText="1"/>
    </xf>
    <xf numFmtId="176" fontId="35" fillId="0" borderId="53" xfId="2" applyNumberFormat="1" applyFont="1" applyFill="1" applyBorder="1" applyAlignment="1">
      <alignment vertical="top" wrapText="1" shrinkToFit="1"/>
    </xf>
    <xf numFmtId="176" fontId="27" fillId="0" borderId="56" xfId="2" applyNumberFormat="1" applyFont="1" applyFill="1" applyBorder="1" applyAlignment="1">
      <alignment vertical="top" wrapText="1"/>
    </xf>
    <xf numFmtId="176" fontId="27" fillId="0" borderId="46" xfId="2" applyNumberFormat="1" applyFont="1" applyFill="1" applyBorder="1" applyAlignment="1">
      <alignment horizontal="left" vertical="top" shrinkToFit="1"/>
    </xf>
    <xf numFmtId="176" fontId="27" fillId="8" borderId="46" xfId="2" applyNumberFormat="1" applyFont="1" applyFill="1" applyBorder="1" applyAlignment="1">
      <alignment vertical="top" wrapText="1" shrinkToFit="1"/>
    </xf>
    <xf numFmtId="0" fontId="16" fillId="0" borderId="10" xfId="2" applyFont="1" applyFill="1" applyBorder="1" applyAlignment="1">
      <alignment horizontal="center" vertical="center" shrinkToFit="1"/>
    </xf>
    <xf numFmtId="176" fontId="27" fillId="0" borderId="62" xfId="2" applyNumberFormat="1" applyFont="1" applyFill="1" applyBorder="1" applyAlignment="1">
      <alignment vertical="top" wrapText="1"/>
    </xf>
    <xf numFmtId="176" fontId="27" fillId="0" borderId="68" xfId="2" applyNumberFormat="1" applyFont="1" applyFill="1" applyBorder="1" applyAlignment="1">
      <alignment vertical="top" shrinkToFit="1"/>
    </xf>
    <xf numFmtId="176" fontId="19" fillId="0" borderId="62" xfId="2" applyNumberFormat="1" applyFont="1" applyFill="1" applyBorder="1" applyAlignment="1">
      <alignment vertical="top" wrapText="1" shrinkToFit="1"/>
    </xf>
    <xf numFmtId="0" fontId="17" fillId="0" borderId="63" xfId="2" applyFont="1" applyFill="1" applyBorder="1" applyAlignment="1">
      <alignment vertical="top" wrapText="1"/>
    </xf>
    <xf numFmtId="176" fontId="27" fillId="0" borderId="62" xfId="2" applyNumberFormat="1" applyFont="1" applyFill="1" applyBorder="1" applyAlignment="1">
      <alignment vertical="top" shrinkToFit="1"/>
    </xf>
    <xf numFmtId="176" fontId="22" fillId="0" borderId="46" xfId="2" applyNumberFormat="1" applyFont="1" applyFill="1" applyBorder="1" applyAlignment="1">
      <alignment vertical="top" wrapText="1" shrinkToFit="1"/>
    </xf>
    <xf numFmtId="176" fontId="27" fillId="0" borderId="69" xfId="2" applyNumberFormat="1" applyFont="1" applyFill="1" applyBorder="1" applyAlignment="1">
      <alignment vertical="top" wrapText="1"/>
    </xf>
    <xf numFmtId="0" fontId="27" fillId="0" borderId="70" xfId="2" applyFont="1" applyBorder="1" applyAlignment="1">
      <alignment vertical="center" shrinkToFit="1"/>
    </xf>
    <xf numFmtId="176" fontId="26" fillId="0" borderId="65" xfId="2" applyNumberFormat="1" applyFont="1" applyFill="1" applyBorder="1" applyAlignment="1">
      <alignment horizontal="center" vertical="center" shrinkToFit="1"/>
    </xf>
    <xf numFmtId="176" fontId="31" fillId="0" borderId="69" xfId="2" applyNumberFormat="1" applyFont="1" applyFill="1" applyBorder="1" applyAlignment="1">
      <alignment vertical="top" wrapText="1" shrinkToFit="1"/>
    </xf>
    <xf numFmtId="176" fontId="26" fillId="0" borderId="53" xfId="2" applyNumberFormat="1" applyFont="1" applyFill="1" applyBorder="1" applyAlignment="1">
      <alignment horizontal="center" vertical="center" shrinkToFit="1"/>
    </xf>
    <xf numFmtId="176" fontId="27" fillId="0" borderId="55" xfId="2" applyNumberFormat="1" applyFont="1" applyFill="1" applyBorder="1" applyAlignment="1">
      <alignment vertical="top" wrapText="1" shrinkToFit="1"/>
    </xf>
    <xf numFmtId="176" fontId="19" fillId="8" borderId="46" xfId="2" applyNumberFormat="1" applyFont="1" applyFill="1" applyBorder="1" applyAlignment="1">
      <alignment vertical="top" shrinkToFit="1"/>
    </xf>
    <xf numFmtId="0" fontId="16" fillId="0" borderId="71" xfId="2" applyFont="1" applyFill="1" applyBorder="1" applyAlignment="1">
      <alignment horizontal="center" vertical="center"/>
    </xf>
    <xf numFmtId="176" fontId="26" fillId="0" borderId="72" xfId="2" applyNumberFormat="1" applyFont="1" applyFill="1" applyBorder="1" applyAlignment="1">
      <alignment horizontal="center" vertical="center" shrinkToFit="1"/>
    </xf>
    <xf numFmtId="176" fontId="27" fillId="0" borderId="46" xfId="2" applyNumberFormat="1" applyFont="1" applyFill="1" applyBorder="1" applyAlignment="1">
      <alignment horizontal="left" vertical="center" wrapText="1" shrinkToFit="1"/>
    </xf>
    <xf numFmtId="176" fontId="35" fillId="8" borderId="46" xfId="2" applyNumberFormat="1" applyFont="1" applyFill="1" applyBorder="1" applyAlignment="1">
      <alignment vertical="top" wrapText="1" shrinkToFit="1"/>
    </xf>
    <xf numFmtId="176" fontId="33" fillId="8" borderId="46" xfId="2" applyNumberFormat="1" applyFont="1" applyFill="1" applyBorder="1" applyAlignment="1">
      <alignment vertical="top" shrinkToFit="1"/>
    </xf>
    <xf numFmtId="176" fontId="40" fillId="0" borderId="46" xfId="2" applyNumberFormat="1" applyFont="1" applyFill="1" applyBorder="1" applyAlignment="1">
      <alignment vertical="top" wrapText="1" shrinkToFit="1"/>
    </xf>
    <xf numFmtId="176" fontId="41" fillId="8" borderId="46" xfId="2" applyNumberFormat="1" applyFont="1" applyFill="1" applyBorder="1" applyAlignment="1">
      <alignment vertical="top" wrapText="1" shrinkToFit="1"/>
    </xf>
    <xf numFmtId="176" fontId="19" fillId="0" borderId="58" xfId="2" applyNumberFormat="1" applyFont="1" applyFill="1" applyBorder="1" applyAlignment="1">
      <alignment vertical="top" shrinkToFit="1"/>
    </xf>
    <xf numFmtId="176" fontId="26" fillId="0" borderId="56" xfId="2" applyNumberFormat="1" applyFont="1" applyFill="1" applyBorder="1" applyAlignment="1">
      <alignment horizontal="center" vertical="center" shrinkToFit="1"/>
    </xf>
    <xf numFmtId="176" fontId="35" fillId="0" borderId="62" xfId="2" applyNumberFormat="1" applyFont="1" applyFill="1" applyBorder="1" applyAlignment="1">
      <alignment vertical="top" wrapText="1" shrinkToFit="1"/>
    </xf>
    <xf numFmtId="176" fontId="26" fillId="8" borderId="75" xfId="2" applyNumberFormat="1" applyFont="1" applyFill="1" applyBorder="1" applyAlignment="1">
      <alignment horizontal="center" vertical="center" shrinkToFit="1"/>
    </xf>
    <xf numFmtId="176" fontId="26" fillId="0" borderId="76" xfId="2" applyNumberFormat="1" applyFont="1" applyFill="1" applyBorder="1" applyAlignment="1">
      <alignment horizontal="center" vertical="center" shrinkToFit="1"/>
    </xf>
    <xf numFmtId="176" fontId="27" fillId="0" borderId="77" xfId="2" applyNumberFormat="1" applyFont="1" applyFill="1" applyBorder="1" applyAlignment="1">
      <alignment vertical="top" shrinkToFit="1"/>
    </xf>
    <xf numFmtId="176" fontId="26" fillId="0" borderId="54" xfId="2" applyNumberFormat="1" applyFont="1" applyFill="1" applyBorder="1" applyAlignment="1">
      <alignment horizontal="center" vertical="center" shrinkToFit="1"/>
    </xf>
    <xf numFmtId="176" fontId="26" fillId="8" borderId="62" xfId="2" applyNumberFormat="1" applyFont="1" applyFill="1" applyBorder="1" applyAlignment="1">
      <alignment horizontal="center" vertical="center" shrinkToFit="1"/>
    </xf>
    <xf numFmtId="176" fontId="33" fillId="8" borderId="78" xfId="2" applyNumberFormat="1" applyFont="1" applyFill="1" applyBorder="1" applyAlignment="1">
      <alignment vertical="top" wrapText="1" shrinkToFit="1"/>
    </xf>
    <xf numFmtId="176" fontId="26" fillId="0" borderId="77" xfId="2" applyNumberFormat="1" applyFont="1" applyFill="1" applyBorder="1" applyAlignment="1">
      <alignment horizontal="center" vertical="center" shrinkToFit="1"/>
    </xf>
    <xf numFmtId="176" fontId="26" fillId="8" borderId="81" xfId="2" applyNumberFormat="1" applyFont="1" applyFill="1" applyBorder="1" applyAlignment="1">
      <alignment horizontal="center" vertical="center" shrinkToFit="1"/>
    </xf>
    <xf numFmtId="176" fontId="41" fillId="8" borderId="78" xfId="2" applyNumberFormat="1" applyFont="1" applyFill="1" applyBorder="1" applyAlignment="1">
      <alignment vertical="top" wrapText="1" shrinkToFit="1"/>
    </xf>
    <xf numFmtId="0" fontId="16" fillId="0" borderId="82" xfId="2" applyFont="1" applyFill="1" applyBorder="1" applyAlignment="1">
      <alignment horizontal="center" vertical="center"/>
    </xf>
    <xf numFmtId="0" fontId="16" fillId="0" borderId="83" xfId="2" applyFont="1" applyFill="1" applyBorder="1" applyAlignment="1">
      <alignment horizontal="center" vertical="center" shrinkToFit="1"/>
    </xf>
    <xf numFmtId="176" fontId="26" fillId="0" borderId="86" xfId="2" applyNumberFormat="1" applyFont="1" applyFill="1" applyBorder="1" applyAlignment="1">
      <alignment horizontal="center" vertical="center" shrinkToFit="1"/>
    </xf>
    <xf numFmtId="176" fontId="28" fillId="0" borderId="87" xfId="2" applyNumberFormat="1" applyFont="1" applyFill="1" applyBorder="1" applyAlignment="1">
      <alignment vertical="top" wrapText="1" shrinkToFit="1"/>
    </xf>
    <xf numFmtId="0" fontId="16" fillId="0" borderId="21" xfId="2" applyFont="1" applyFill="1" applyBorder="1" applyAlignment="1">
      <alignment horizontal="center" vertical="center"/>
    </xf>
    <xf numFmtId="176" fontId="26" fillId="8" borderId="86" xfId="2" applyNumberFormat="1" applyFont="1" applyFill="1" applyBorder="1" applyAlignment="1">
      <alignment horizontal="center" vertical="center" shrinkToFit="1"/>
    </xf>
    <xf numFmtId="176" fontId="40" fillId="8" borderId="90" xfId="2" applyNumberFormat="1" applyFont="1" applyFill="1" applyBorder="1" applyAlignment="1">
      <alignment vertical="top" shrinkToFit="1"/>
    </xf>
    <xf numFmtId="176" fontId="26" fillId="0" borderId="91" xfId="2" applyNumberFormat="1" applyFont="1" applyFill="1" applyBorder="1" applyAlignment="1">
      <alignment horizontal="center" vertical="center" shrinkToFit="1"/>
    </xf>
    <xf numFmtId="176" fontId="27" fillId="0" borderId="90" xfId="2" applyNumberFormat="1" applyFont="1" applyFill="1" applyBorder="1" applyAlignment="1">
      <alignment vertical="top" wrapText="1" shrinkToFit="1"/>
    </xf>
    <xf numFmtId="0" fontId="16" fillId="0" borderId="92" xfId="2" applyFont="1" applyFill="1" applyBorder="1" applyAlignment="1">
      <alignment horizontal="center" vertical="center"/>
    </xf>
    <xf numFmtId="0" fontId="18" fillId="0" borderId="93" xfId="2" applyFont="1" applyFill="1" applyBorder="1" applyAlignment="1">
      <alignment vertical="center"/>
    </xf>
    <xf numFmtId="176" fontId="33" fillId="0" borderId="94" xfId="2" applyNumberFormat="1" applyFont="1" applyFill="1" applyBorder="1" applyAlignment="1">
      <alignment vertical="top" wrapText="1" shrinkToFit="1"/>
    </xf>
    <xf numFmtId="176" fontId="26" fillId="8" borderId="91" xfId="2" applyNumberFormat="1" applyFont="1" applyFill="1" applyBorder="1" applyAlignment="1">
      <alignment horizontal="center" vertical="center" shrinkToFit="1"/>
    </xf>
    <xf numFmtId="176" fontId="33" fillId="8" borderId="90" xfId="2" applyNumberFormat="1" applyFont="1" applyFill="1" applyBorder="1" applyAlignment="1">
      <alignment vertical="top" wrapText="1" shrinkToFit="1"/>
    </xf>
    <xf numFmtId="176" fontId="41" fillId="8" borderId="90" xfId="2" applyNumberFormat="1" applyFont="1" applyFill="1" applyBorder="1" applyAlignment="1">
      <alignment vertical="top" wrapText="1" shrinkToFit="1"/>
    </xf>
    <xf numFmtId="0" fontId="16" fillId="0" borderId="97" xfId="2" applyFont="1" applyFill="1" applyBorder="1" applyAlignment="1">
      <alignment horizontal="center" vertical="center"/>
    </xf>
    <xf numFmtId="0" fontId="16" fillId="0" borderId="98" xfId="2" applyFont="1" applyFill="1" applyBorder="1" applyAlignment="1">
      <alignment horizontal="center" vertical="center" shrinkToFit="1"/>
    </xf>
    <xf numFmtId="0" fontId="17" fillId="0" borderId="0" xfId="2" applyFont="1" applyBorder="1" applyAlignment="1">
      <alignment vertical="center"/>
    </xf>
    <xf numFmtId="0" fontId="17" fillId="0" borderId="44" xfId="2" applyFont="1" applyBorder="1" applyAlignment="1">
      <alignment vertical="top" wrapText="1" shrinkToFit="1"/>
    </xf>
    <xf numFmtId="0" fontId="16" fillId="0" borderId="0" xfId="2" applyFont="1" applyBorder="1" applyAlignment="1">
      <alignment horizontal="center" vertical="center"/>
    </xf>
    <xf numFmtId="0" fontId="17" fillId="0" borderId="44" xfId="2" applyFont="1" applyBorder="1" applyAlignment="1">
      <alignment vertical="top" wrapText="1"/>
    </xf>
    <xf numFmtId="0" fontId="16" fillId="0" borderId="9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right" vertical="top" wrapText="1"/>
    </xf>
    <xf numFmtId="0" fontId="16" fillId="0" borderId="99" xfId="2" applyFont="1" applyBorder="1" applyAlignment="1">
      <alignment horizontal="center" vertical="center"/>
    </xf>
    <xf numFmtId="0" fontId="17" fillId="0" borderId="44" xfId="2" applyFont="1" applyBorder="1" applyAlignment="1">
      <alignment horizontal="right" vertical="top" wrapText="1"/>
    </xf>
    <xf numFmtId="0" fontId="1" fillId="0" borderId="0" xfId="2">
      <alignment vertical="center"/>
    </xf>
    <xf numFmtId="0" fontId="16" fillId="0" borderId="11" xfId="2" applyFont="1" applyFill="1" applyBorder="1" applyAlignment="1">
      <alignment horizontal="center" vertical="center" shrinkToFit="1"/>
    </xf>
    <xf numFmtId="0" fontId="16" fillId="0" borderId="100" xfId="2" applyFont="1" applyBorder="1" applyAlignment="1">
      <alignment horizontal="center" vertical="center" shrinkToFit="1"/>
    </xf>
    <xf numFmtId="0" fontId="17" fillId="0" borderId="63" xfId="2" applyFont="1" applyBorder="1" applyAlignment="1">
      <alignment horizontal="right" vertical="top" wrapText="1" shrinkToFit="1"/>
    </xf>
    <xf numFmtId="0" fontId="16" fillId="0" borderId="100" xfId="2" applyFont="1" applyBorder="1" applyAlignment="1">
      <alignment horizontal="center" vertical="center"/>
    </xf>
    <xf numFmtId="0" fontId="17" fillId="0" borderId="63" xfId="2" applyFont="1" applyBorder="1" applyAlignment="1">
      <alignment horizontal="right" vertical="top" wrapText="1"/>
    </xf>
    <xf numFmtId="0" fontId="17" fillId="0" borderId="44" xfId="2" applyFont="1" applyFill="1" applyBorder="1" applyAlignment="1">
      <alignment horizontal="right" vertical="top" wrapText="1"/>
    </xf>
    <xf numFmtId="0" fontId="43" fillId="0" borderId="0" xfId="2" applyFont="1" applyAlignment="1">
      <alignment horizontal="center" vertical="center" shrinkToFit="1"/>
    </xf>
    <xf numFmtId="0" fontId="44" fillId="0" borderId="0" xfId="2" applyFont="1" applyAlignment="1">
      <alignment vertical="top" wrapText="1" shrinkToFit="1"/>
    </xf>
    <xf numFmtId="0" fontId="43" fillId="0" borderId="0" xfId="2" applyFont="1" applyAlignment="1">
      <alignment horizontal="center" vertical="center"/>
    </xf>
    <xf numFmtId="0" fontId="44" fillId="0" borderId="0" xfId="2" applyFont="1" applyAlignment="1">
      <alignment vertical="top" wrapText="1"/>
    </xf>
    <xf numFmtId="180" fontId="44" fillId="0" borderId="0" xfId="2" applyNumberFormat="1" applyFont="1" applyAlignment="1">
      <alignment vertical="top" wrapText="1"/>
    </xf>
    <xf numFmtId="0" fontId="44" fillId="0" borderId="0" xfId="2" applyFont="1" applyBorder="1" applyAlignment="1">
      <alignment vertical="top" wrapText="1"/>
    </xf>
    <xf numFmtId="176" fontId="45" fillId="9" borderId="58" xfId="2" applyNumberFormat="1" applyFont="1" applyFill="1" applyBorder="1" applyAlignment="1">
      <alignment vertical="top" wrapText="1" shrinkToFit="1"/>
    </xf>
    <xf numFmtId="176" fontId="16" fillId="0" borderId="64" xfId="2" applyNumberFormat="1" applyFont="1" applyFill="1" applyBorder="1" applyAlignment="1">
      <alignment vertical="top" wrapText="1" shrinkToFit="1"/>
    </xf>
    <xf numFmtId="176" fontId="16" fillId="0" borderId="46" xfId="2" applyNumberFormat="1" applyFont="1" applyFill="1" applyBorder="1" applyAlignment="1">
      <alignment vertical="top" wrapText="1" shrinkToFit="1"/>
    </xf>
    <xf numFmtId="176" fontId="19" fillId="8" borderId="46" xfId="2" applyNumberFormat="1" applyFont="1" applyFill="1" applyBorder="1" applyAlignment="1">
      <alignment vertical="top" wrapText="1" shrinkToFit="1"/>
    </xf>
    <xf numFmtId="176" fontId="19" fillId="0" borderId="55" xfId="2" applyNumberFormat="1" applyFont="1" applyFill="1" applyBorder="1" applyAlignment="1">
      <alignment vertical="top" shrinkToFit="1"/>
    </xf>
    <xf numFmtId="176" fontId="19" fillId="0" borderId="60" xfId="2" applyNumberFormat="1" applyFont="1" applyFill="1" applyBorder="1" applyAlignment="1">
      <alignment vertical="top" shrinkToFit="1"/>
    </xf>
    <xf numFmtId="176" fontId="27" fillId="0" borderId="64" xfId="2" applyNumberFormat="1" applyFont="1" applyFill="1" applyBorder="1" applyAlignment="1">
      <alignment vertical="top" shrinkToFit="1"/>
    </xf>
    <xf numFmtId="176" fontId="28" fillId="0" borderId="46" xfId="2" applyNumberFormat="1" applyFont="1" applyFill="1" applyBorder="1" applyAlignment="1">
      <alignment vertical="top" shrinkToFit="1"/>
    </xf>
    <xf numFmtId="176" fontId="28" fillId="9" borderId="46" xfId="2" applyNumberFormat="1" applyFont="1" applyFill="1" applyBorder="1" applyAlignment="1">
      <alignment vertical="top" shrinkToFit="1"/>
    </xf>
    <xf numFmtId="176" fontId="28" fillId="0" borderId="46" xfId="2" applyNumberFormat="1" applyFont="1" applyFill="1" applyBorder="1" applyAlignment="1">
      <alignment vertical="top" wrapText="1" shrinkToFit="1"/>
    </xf>
    <xf numFmtId="176" fontId="28" fillId="0" borderId="46" xfId="2" applyNumberFormat="1" applyFont="1" applyFill="1" applyBorder="1" applyAlignment="1">
      <alignment vertical="top" wrapText="1"/>
    </xf>
    <xf numFmtId="176" fontId="28" fillId="8" borderId="64" xfId="2" applyNumberFormat="1" applyFont="1" applyFill="1" applyBorder="1" applyAlignment="1">
      <alignment vertical="top" shrinkToFit="1"/>
    </xf>
    <xf numFmtId="176" fontId="28" fillId="8" borderId="46" xfId="2" applyNumberFormat="1" applyFont="1" applyFill="1" applyBorder="1" applyAlignment="1">
      <alignment vertical="top" shrinkToFit="1"/>
    </xf>
    <xf numFmtId="176" fontId="28" fillId="0" borderId="54" xfId="2" applyNumberFormat="1" applyFont="1" applyFill="1" applyBorder="1" applyAlignment="1">
      <alignment vertical="top" shrinkToFit="1"/>
    </xf>
    <xf numFmtId="176" fontId="28" fillId="9" borderId="46" xfId="2" applyNumberFormat="1" applyFont="1" applyFill="1" applyBorder="1" applyAlignment="1">
      <alignment horizontal="left" vertical="top" wrapText="1" shrinkToFit="1"/>
    </xf>
    <xf numFmtId="0" fontId="5" fillId="0" borderId="0" xfId="2" applyFont="1" applyFill="1" applyAlignment="1">
      <alignment vertical="center" wrapText="1"/>
    </xf>
    <xf numFmtId="0" fontId="36" fillId="0" borderId="0" xfId="2" applyFont="1" applyFill="1" applyAlignment="1">
      <alignment vertical="top"/>
    </xf>
    <xf numFmtId="0" fontId="18" fillId="0" borderId="16" xfId="2" applyFont="1" applyBorder="1" applyAlignment="1">
      <alignment vertical="center"/>
    </xf>
    <xf numFmtId="0" fontId="18" fillId="0" borderId="41" xfId="2" applyFont="1" applyBorder="1" applyAlignment="1">
      <alignment vertical="center"/>
    </xf>
    <xf numFmtId="176" fontId="22" fillId="8" borderId="46" xfId="2" applyNumberFormat="1" applyFont="1" applyFill="1" applyBorder="1" applyAlignment="1">
      <alignment vertical="top" wrapText="1" shrinkToFit="1"/>
    </xf>
    <xf numFmtId="176" fontId="31" fillId="0" borderId="58" xfId="2" applyNumberFormat="1" applyFont="1" applyFill="1" applyBorder="1" applyAlignment="1">
      <alignment vertical="top" shrinkToFit="1"/>
    </xf>
    <xf numFmtId="0" fontId="37" fillId="0" borderId="0" xfId="2" applyFont="1" applyFill="1" applyAlignment="1">
      <alignment horizontal="left" vertical="top"/>
    </xf>
    <xf numFmtId="176" fontId="27" fillId="0" borderId="46" xfId="2" applyNumberFormat="1" applyFont="1" applyFill="1" applyBorder="1" applyAlignment="1">
      <alignment horizontal="center" vertical="top" wrapText="1" shrinkToFit="1"/>
    </xf>
    <xf numFmtId="176" fontId="27" fillId="0" borderId="62" xfId="2" applyNumberFormat="1" applyFont="1" applyFill="1" applyBorder="1" applyAlignment="1">
      <alignment horizontal="left" vertical="top" wrapText="1" shrinkToFit="1"/>
    </xf>
    <xf numFmtId="0" fontId="36" fillId="0" borderId="0" xfId="2" applyFont="1" applyFill="1" applyAlignment="1">
      <alignment vertical="top" wrapText="1"/>
    </xf>
    <xf numFmtId="176" fontId="22" fillId="0" borderId="46" xfId="2" applyNumberFormat="1" applyFont="1" applyFill="1" applyBorder="1" applyAlignment="1">
      <alignment horizontal="left" vertical="center" wrapText="1" shrinkToFit="1"/>
    </xf>
    <xf numFmtId="176" fontId="19" fillId="0" borderId="53" xfId="2" applyNumberFormat="1" applyFont="1" applyFill="1" applyBorder="1" applyAlignment="1">
      <alignment vertical="top" shrinkToFit="1"/>
    </xf>
    <xf numFmtId="176" fontId="19" fillId="0" borderId="58" xfId="2" applyNumberFormat="1" applyFont="1" applyFill="1" applyBorder="1" applyAlignment="1">
      <alignment vertical="top" wrapText="1" shrinkToFit="1"/>
    </xf>
    <xf numFmtId="0" fontId="18" fillId="0" borderId="16" xfId="2" applyFont="1" applyBorder="1" applyAlignment="1">
      <alignment vertical="center"/>
    </xf>
    <xf numFmtId="0" fontId="18" fillId="0" borderId="41" xfId="2" applyFont="1" applyBorder="1" applyAlignment="1">
      <alignment vertical="center"/>
    </xf>
    <xf numFmtId="176" fontId="16" fillId="8" borderId="46" xfId="2" applyNumberFormat="1" applyFont="1" applyFill="1" applyBorder="1" applyAlignment="1">
      <alignment horizontal="center" vertical="center" shrinkToFit="1"/>
    </xf>
    <xf numFmtId="176" fontId="16" fillId="0" borderId="46" xfId="2" applyNumberFormat="1" applyFont="1" applyFill="1" applyBorder="1" applyAlignment="1">
      <alignment horizontal="center" vertical="center" shrinkToFit="1"/>
    </xf>
    <xf numFmtId="176" fontId="16" fillId="9" borderId="46" xfId="2" applyNumberFormat="1" applyFont="1" applyFill="1" applyBorder="1" applyAlignment="1">
      <alignment horizontal="center" vertical="center" shrinkToFit="1"/>
    </xf>
    <xf numFmtId="176" fontId="19" fillId="9" borderId="46" xfId="2" applyNumberFormat="1" applyFont="1" applyFill="1" applyBorder="1" applyAlignment="1">
      <alignment vertical="top" wrapText="1" shrinkToFit="1"/>
    </xf>
    <xf numFmtId="176" fontId="48" fillId="0" borderId="46" xfId="2" applyNumberFormat="1" applyFont="1" applyFill="1" applyBorder="1" applyAlignment="1">
      <alignment vertical="top" wrapText="1" shrinkToFit="1"/>
    </xf>
    <xf numFmtId="176" fontId="19" fillId="0" borderId="46" xfId="2" applyNumberFormat="1" applyFont="1" applyFill="1" applyBorder="1" applyAlignment="1">
      <alignment vertical="top" wrapText="1"/>
    </xf>
    <xf numFmtId="176" fontId="19" fillId="9" borderId="46" xfId="2" applyNumberFormat="1" applyFont="1" applyFill="1" applyBorder="1" applyAlignment="1">
      <alignment vertical="top" shrinkToFit="1"/>
    </xf>
    <xf numFmtId="176" fontId="16" fillId="0" borderId="46" xfId="2" applyNumberFormat="1" applyFont="1" applyFill="1" applyBorder="1" applyAlignment="1">
      <alignment vertical="top" shrinkToFit="1"/>
    </xf>
    <xf numFmtId="176" fontId="19" fillId="9" borderId="46" xfId="2" applyNumberFormat="1" applyFont="1" applyFill="1" applyBorder="1" applyAlignment="1">
      <alignment horizontal="left" vertical="top" wrapText="1" shrinkToFit="1"/>
    </xf>
    <xf numFmtId="176" fontId="19" fillId="0" borderId="46" xfId="2" applyNumberFormat="1" applyFont="1" applyFill="1" applyBorder="1" applyAlignment="1">
      <alignment horizontal="center" vertical="top" wrapText="1" shrinkToFit="1"/>
    </xf>
    <xf numFmtId="0" fontId="36" fillId="0" borderId="0" xfId="2" applyFont="1" applyFill="1" applyAlignment="1">
      <alignment horizontal="left" vertical="top"/>
    </xf>
    <xf numFmtId="176" fontId="19" fillId="0" borderId="56" xfId="2" applyNumberFormat="1" applyFont="1" applyFill="1" applyBorder="1" applyAlignment="1">
      <alignment vertical="top" wrapText="1" shrinkToFit="1"/>
    </xf>
    <xf numFmtId="176" fontId="16" fillId="0" borderId="58" xfId="2" applyNumberFormat="1" applyFont="1" applyFill="1" applyBorder="1" applyAlignment="1">
      <alignment horizontal="center" vertical="center" shrinkToFit="1"/>
    </xf>
    <xf numFmtId="0" fontId="36" fillId="0" borderId="59" xfId="2" applyFont="1" applyFill="1" applyBorder="1">
      <alignment vertical="center"/>
    </xf>
    <xf numFmtId="176" fontId="16" fillId="8" borderId="58" xfId="2" applyNumberFormat="1" applyFont="1" applyFill="1" applyBorder="1" applyAlignment="1">
      <alignment horizontal="center" vertical="center" shrinkToFit="1"/>
    </xf>
    <xf numFmtId="176" fontId="19" fillId="8" borderId="58" xfId="2" applyNumberFormat="1" applyFont="1" applyFill="1" applyBorder="1" applyAlignment="1">
      <alignment vertical="top" shrinkToFit="1"/>
    </xf>
    <xf numFmtId="176" fontId="16" fillId="0" borderId="58" xfId="2" applyNumberFormat="1" applyFont="1" applyFill="1" applyBorder="1" applyAlignment="1">
      <alignment vertical="top" shrinkToFit="1"/>
    </xf>
    <xf numFmtId="176" fontId="19" fillId="0" borderId="65" xfId="2" applyNumberFormat="1" applyFont="1" applyFill="1" applyBorder="1" applyAlignment="1">
      <alignment vertical="top" wrapText="1" shrinkToFit="1"/>
    </xf>
    <xf numFmtId="176" fontId="17" fillId="0" borderId="46" xfId="2" applyNumberFormat="1" applyFont="1" applyFill="1" applyBorder="1" applyAlignment="1">
      <alignment vertical="top" wrapText="1" shrinkToFit="1"/>
    </xf>
    <xf numFmtId="176" fontId="16" fillId="0" borderId="66" xfId="2" applyNumberFormat="1" applyFont="1" applyFill="1" applyBorder="1" applyAlignment="1">
      <alignment horizontal="center" vertical="center" shrinkToFit="1"/>
    </xf>
    <xf numFmtId="176" fontId="19" fillId="0" borderId="67" xfId="2" applyNumberFormat="1" applyFont="1" applyFill="1" applyBorder="1" applyAlignment="1">
      <alignment vertical="top" shrinkToFit="1"/>
    </xf>
    <xf numFmtId="176" fontId="19" fillId="8" borderId="46" xfId="2" applyNumberFormat="1" applyFont="1" applyFill="1" applyBorder="1" applyAlignment="1">
      <alignment vertical="top" wrapText="1"/>
    </xf>
    <xf numFmtId="176" fontId="19" fillId="0" borderId="56" xfId="2" applyNumberFormat="1" applyFont="1" applyFill="1" applyBorder="1" applyAlignment="1">
      <alignment vertical="top" wrapText="1"/>
    </xf>
    <xf numFmtId="176" fontId="19" fillId="0" borderId="46" xfId="2" applyNumberFormat="1" applyFont="1" applyFill="1" applyBorder="1" applyAlignment="1">
      <alignment horizontal="left" vertical="top" shrinkToFit="1"/>
    </xf>
    <xf numFmtId="176" fontId="19" fillId="0" borderId="62" xfId="2" applyNumberFormat="1" applyFont="1" applyFill="1" applyBorder="1" applyAlignment="1">
      <alignment horizontal="left" vertical="top" wrapText="1"/>
    </xf>
    <xf numFmtId="176" fontId="19" fillId="0" borderId="68" xfId="2" applyNumberFormat="1" applyFont="1" applyFill="1" applyBorder="1" applyAlignment="1">
      <alignment vertical="top" shrinkToFit="1"/>
    </xf>
    <xf numFmtId="176" fontId="19" fillId="0" borderId="62" xfId="2" applyNumberFormat="1" applyFont="1" applyFill="1" applyBorder="1" applyAlignment="1">
      <alignment vertical="top" shrinkToFit="1"/>
    </xf>
    <xf numFmtId="176" fontId="16" fillId="0" borderId="58" xfId="2" applyNumberFormat="1" applyFont="1" applyFill="1" applyBorder="1" applyAlignment="1">
      <alignment vertical="top" wrapText="1" shrinkToFit="1"/>
    </xf>
    <xf numFmtId="176" fontId="19" fillId="0" borderId="69" xfId="2" applyNumberFormat="1" applyFont="1" applyFill="1" applyBorder="1" applyAlignment="1">
      <alignment vertical="top" wrapText="1"/>
    </xf>
    <xf numFmtId="0" fontId="19" fillId="0" borderId="70" xfId="2" applyFont="1" applyBorder="1" applyAlignment="1">
      <alignment vertical="center" shrinkToFit="1"/>
    </xf>
    <xf numFmtId="176" fontId="16" fillId="0" borderId="65" xfId="2" applyNumberFormat="1" applyFont="1" applyFill="1" applyBorder="1" applyAlignment="1">
      <alignment horizontal="center" vertical="center" shrinkToFit="1"/>
    </xf>
    <xf numFmtId="176" fontId="18" fillId="0" borderId="46" xfId="2" applyNumberFormat="1" applyFont="1" applyFill="1" applyBorder="1" applyAlignment="1">
      <alignment vertical="top" wrapText="1" shrinkToFit="1"/>
    </xf>
    <xf numFmtId="176" fontId="16" fillId="0" borderId="69" xfId="2" applyNumberFormat="1" applyFont="1" applyFill="1" applyBorder="1" applyAlignment="1">
      <alignment vertical="top" wrapText="1" shrinkToFit="1"/>
    </xf>
    <xf numFmtId="176" fontId="16" fillId="0" borderId="53" xfId="2" applyNumberFormat="1" applyFont="1" applyFill="1" applyBorder="1" applyAlignment="1">
      <alignment horizontal="center" vertical="center" shrinkToFit="1"/>
    </xf>
    <xf numFmtId="176" fontId="19" fillId="0" borderId="55" xfId="2" applyNumberFormat="1" applyFont="1" applyFill="1" applyBorder="1" applyAlignment="1">
      <alignment vertical="top" wrapText="1" shrinkToFit="1"/>
    </xf>
    <xf numFmtId="176" fontId="16" fillId="0" borderId="72" xfId="2" applyNumberFormat="1" applyFont="1" applyFill="1" applyBorder="1" applyAlignment="1">
      <alignment horizontal="center" vertical="center" shrinkToFit="1"/>
    </xf>
    <xf numFmtId="176" fontId="19" fillId="0" borderId="46" xfId="2" applyNumberFormat="1" applyFont="1" applyFill="1" applyBorder="1" applyAlignment="1">
      <alignment horizontal="left" vertical="center" wrapText="1" shrinkToFit="1"/>
    </xf>
    <xf numFmtId="176" fontId="16" fillId="0" borderId="56" xfId="2" applyNumberFormat="1" applyFont="1" applyFill="1" applyBorder="1" applyAlignment="1">
      <alignment horizontal="center" vertical="center" shrinkToFit="1"/>
    </xf>
    <xf numFmtId="176" fontId="22" fillId="0" borderId="62" xfId="2" applyNumberFormat="1" applyFont="1" applyFill="1" applyBorder="1" applyAlignment="1">
      <alignment vertical="top" wrapText="1" shrinkToFit="1"/>
    </xf>
    <xf numFmtId="176" fontId="16" fillId="8" borderId="75" xfId="2" applyNumberFormat="1" applyFont="1" applyFill="1" applyBorder="1" applyAlignment="1">
      <alignment horizontal="center" vertical="center" shrinkToFit="1"/>
    </xf>
    <xf numFmtId="176" fontId="19" fillId="8" borderId="64" xfId="2" applyNumberFormat="1" applyFont="1" applyFill="1" applyBorder="1" applyAlignment="1">
      <alignment vertical="top" shrinkToFit="1"/>
    </xf>
    <xf numFmtId="176" fontId="16" fillId="0" borderId="76" xfId="2" applyNumberFormat="1" applyFont="1" applyFill="1" applyBorder="1" applyAlignment="1">
      <alignment horizontal="center" vertical="center" shrinkToFit="1"/>
    </xf>
    <xf numFmtId="176" fontId="19" fillId="0" borderId="77" xfId="2" applyNumberFormat="1" applyFont="1" applyFill="1" applyBorder="1" applyAlignment="1">
      <alignment vertical="top" shrinkToFit="1"/>
    </xf>
    <xf numFmtId="176" fontId="19" fillId="0" borderId="64" xfId="2" applyNumberFormat="1" applyFont="1" applyFill="1" applyBorder="1" applyAlignment="1">
      <alignment vertical="top" shrinkToFit="1"/>
    </xf>
    <xf numFmtId="176" fontId="16" fillId="0" borderId="54" xfId="2" applyNumberFormat="1" applyFont="1" applyFill="1" applyBorder="1" applyAlignment="1">
      <alignment horizontal="center" vertical="center" shrinkToFit="1"/>
    </xf>
    <xf numFmtId="176" fontId="16" fillId="8" borderId="62" xfId="2" applyNumberFormat="1" applyFont="1" applyFill="1" applyBorder="1" applyAlignment="1">
      <alignment horizontal="center" vertical="center" shrinkToFit="1"/>
    </xf>
    <xf numFmtId="176" fontId="19" fillId="8" borderId="78" xfId="2" applyNumberFormat="1" applyFont="1" applyFill="1" applyBorder="1" applyAlignment="1">
      <alignment vertical="top" wrapText="1" shrinkToFit="1"/>
    </xf>
    <xf numFmtId="176" fontId="16" fillId="0" borderId="77" xfId="2" applyNumberFormat="1" applyFont="1" applyFill="1" applyBorder="1" applyAlignment="1">
      <alignment horizontal="center" vertical="center" shrinkToFit="1"/>
    </xf>
    <xf numFmtId="176" fontId="16" fillId="8" borderId="81" xfId="2" applyNumberFormat="1" applyFont="1" applyFill="1" applyBorder="1" applyAlignment="1">
      <alignment horizontal="center" vertical="center" shrinkToFit="1"/>
    </xf>
    <xf numFmtId="176" fontId="16" fillId="0" borderId="86" xfId="2" applyNumberFormat="1" applyFont="1" applyFill="1" applyBorder="1" applyAlignment="1">
      <alignment horizontal="center" vertical="center" shrinkToFit="1"/>
    </xf>
    <xf numFmtId="176" fontId="19" fillId="0" borderId="87" xfId="2" applyNumberFormat="1" applyFont="1" applyFill="1" applyBorder="1" applyAlignment="1">
      <alignment vertical="top" wrapText="1" shrinkToFit="1"/>
    </xf>
    <xf numFmtId="176" fontId="16" fillId="8" borderId="86" xfId="2" applyNumberFormat="1" applyFont="1" applyFill="1" applyBorder="1" applyAlignment="1">
      <alignment horizontal="center" vertical="center" shrinkToFit="1"/>
    </xf>
    <xf numFmtId="176" fontId="16" fillId="8" borderId="90" xfId="2" applyNumberFormat="1" applyFont="1" applyFill="1" applyBorder="1" applyAlignment="1">
      <alignment vertical="top" shrinkToFit="1"/>
    </xf>
    <xf numFmtId="176" fontId="16" fillId="0" borderId="91" xfId="2" applyNumberFormat="1" applyFont="1" applyFill="1" applyBorder="1" applyAlignment="1">
      <alignment horizontal="center" vertical="center" shrinkToFit="1"/>
    </xf>
    <xf numFmtId="176" fontId="19" fillId="0" borderId="90" xfId="2" applyNumberFormat="1" applyFont="1" applyFill="1" applyBorder="1" applyAlignment="1">
      <alignment vertical="top" wrapText="1" shrinkToFit="1"/>
    </xf>
    <xf numFmtId="176" fontId="19" fillId="0" borderId="94" xfId="2" applyNumberFormat="1" applyFont="1" applyFill="1" applyBorder="1" applyAlignment="1">
      <alignment vertical="top" wrapText="1" shrinkToFit="1"/>
    </xf>
    <xf numFmtId="176" fontId="16" fillId="8" borderId="91" xfId="2" applyNumberFormat="1" applyFont="1" applyFill="1" applyBorder="1" applyAlignment="1">
      <alignment horizontal="center" vertical="center" shrinkToFit="1"/>
    </xf>
    <xf numFmtId="176" fontId="19" fillId="8" borderId="90" xfId="2" applyNumberFormat="1" applyFont="1" applyFill="1" applyBorder="1" applyAlignment="1">
      <alignment vertical="top" wrapText="1" shrinkToFit="1"/>
    </xf>
    <xf numFmtId="176" fontId="31" fillId="0" borderId="64" xfId="2" applyNumberFormat="1" applyFont="1" applyFill="1" applyBorder="1" applyAlignment="1">
      <alignment vertical="top" wrapText="1" shrinkToFit="1"/>
    </xf>
    <xf numFmtId="176" fontId="27" fillId="8" borderId="78" xfId="2" applyNumberFormat="1" applyFont="1" applyFill="1" applyBorder="1" applyAlignment="1">
      <alignment vertical="top" wrapText="1" shrinkToFit="1"/>
    </xf>
    <xf numFmtId="176" fontId="27" fillId="0" borderId="53" xfId="2" applyNumberFormat="1" applyFont="1" applyFill="1" applyBorder="1" applyAlignment="1">
      <alignment vertical="top" wrapText="1"/>
    </xf>
    <xf numFmtId="176" fontId="27" fillId="9" borderId="46" xfId="2" applyNumberFormat="1" applyFont="1" applyFill="1" applyBorder="1" applyAlignment="1">
      <alignment horizontal="left" vertical="top" wrapText="1" shrinkToFit="1"/>
    </xf>
    <xf numFmtId="176" fontId="19" fillId="0" borderId="46" xfId="2" applyNumberFormat="1" applyFont="1" applyFill="1" applyBorder="1" applyAlignment="1">
      <alignment horizontal="left" vertical="top" wrapText="1" shrinkToFit="1"/>
    </xf>
    <xf numFmtId="176" fontId="16" fillId="0" borderId="54" xfId="2" applyNumberFormat="1" applyFont="1" applyFill="1" applyBorder="1" applyAlignment="1">
      <alignment vertical="top" shrinkToFit="1"/>
    </xf>
    <xf numFmtId="176" fontId="16" fillId="0" borderId="53" xfId="2" applyNumberFormat="1" applyFont="1" applyFill="1" applyBorder="1" applyAlignment="1">
      <alignment vertical="top" shrinkToFit="1"/>
    </xf>
    <xf numFmtId="176" fontId="16" fillId="0" borderId="68" xfId="2" applyNumberFormat="1" applyFont="1" applyFill="1" applyBorder="1" applyAlignment="1">
      <alignment vertical="top" wrapText="1" shrinkToFit="1"/>
    </xf>
    <xf numFmtId="176" fontId="16" fillId="0" borderId="55" xfId="2" applyNumberFormat="1" applyFont="1" applyFill="1" applyBorder="1" applyAlignment="1">
      <alignment vertical="top" shrinkToFit="1"/>
    </xf>
    <xf numFmtId="0" fontId="19" fillId="0" borderId="0" xfId="2" applyFont="1" applyFill="1" applyAlignment="1">
      <alignment horizontal="left" vertical="top"/>
    </xf>
    <xf numFmtId="14" fontId="10" fillId="0" borderId="10" xfId="1" applyNumberFormat="1" applyFont="1" applyBorder="1" applyAlignment="1" applyProtection="1">
      <alignment vertical="center"/>
    </xf>
    <xf numFmtId="14" fontId="10" fillId="0" borderId="19" xfId="1" applyNumberFormat="1" applyFont="1" applyBorder="1" applyAlignment="1" applyProtection="1">
      <alignment vertical="center"/>
    </xf>
    <xf numFmtId="14" fontId="10" fillId="0" borderId="8" xfId="1" applyNumberFormat="1" applyFont="1" applyBorder="1" applyAlignment="1" applyProtection="1">
      <alignment vertical="center"/>
    </xf>
    <xf numFmtId="0" fontId="19" fillId="0" borderId="67" xfId="2" applyFont="1" applyFill="1" applyBorder="1">
      <alignment vertical="center"/>
    </xf>
    <xf numFmtId="176" fontId="48" fillId="8" borderId="46" xfId="2" applyNumberFormat="1" applyFont="1" applyFill="1" applyBorder="1" applyAlignment="1">
      <alignment vertical="top" wrapText="1" shrinkToFit="1"/>
    </xf>
    <xf numFmtId="176" fontId="16" fillId="0" borderId="62" xfId="2" applyNumberFormat="1" applyFont="1" applyFill="1" applyBorder="1" applyAlignment="1">
      <alignment horizontal="center" vertical="center" shrinkToFit="1"/>
    </xf>
    <xf numFmtId="176" fontId="16" fillId="0" borderId="81" xfId="2" applyNumberFormat="1" applyFont="1" applyFill="1" applyBorder="1" applyAlignment="1">
      <alignment horizontal="center" vertical="center" shrinkToFit="1"/>
    </xf>
    <xf numFmtId="176" fontId="27" fillId="0" borderId="81" xfId="2" applyNumberFormat="1" applyFont="1" applyFill="1" applyBorder="1" applyAlignment="1">
      <alignment vertical="top" wrapText="1" shrinkToFit="1"/>
    </xf>
    <xf numFmtId="176" fontId="27" fillId="0" borderId="81" xfId="2" applyNumberFormat="1" applyFont="1" applyFill="1" applyBorder="1" applyAlignment="1">
      <alignment vertical="top" shrinkToFit="1"/>
    </xf>
    <xf numFmtId="0" fontId="19" fillId="0" borderId="101" xfId="2" applyFont="1" applyFill="1" applyBorder="1" applyAlignment="1">
      <alignment vertical="top" wrapText="1"/>
    </xf>
    <xf numFmtId="176" fontId="19" fillId="0" borderId="101" xfId="2" applyNumberFormat="1" applyFont="1" applyFill="1" applyBorder="1" applyAlignment="1">
      <alignment vertical="top" wrapText="1" shrinkToFit="1"/>
    </xf>
    <xf numFmtId="176" fontId="49" fillId="0" borderId="67" xfId="2" applyNumberFormat="1" applyFont="1" applyFill="1" applyBorder="1" applyAlignment="1">
      <alignment vertical="top" wrapText="1"/>
    </xf>
    <xf numFmtId="176" fontId="35" fillId="0" borderId="58" xfId="2" applyNumberFormat="1" applyFont="1" applyFill="1" applyBorder="1" applyAlignment="1">
      <alignment vertical="top" wrapText="1" shrinkToFit="1"/>
    </xf>
    <xf numFmtId="0" fontId="30" fillId="0" borderId="101" xfId="2" applyFont="1" applyFill="1" applyBorder="1" applyAlignment="1">
      <alignment vertical="top" wrapText="1"/>
    </xf>
    <xf numFmtId="176" fontId="27" fillId="8" borderId="103" xfId="2" applyNumberFormat="1" applyFont="1" applyFill="1" applyBorder="1" applyAlignment="1">
      <alignment vertical="top" shrinkToFit="1"/>
    </xf>
    <xf numFmtId="176" fontId="16" fillId="0" borderId="54" xfId="2" applyNumberFormat="1" applyFont="1" applyFill="1" applyBorder="1" applyAlignment="1">
      <alignment vertical="top" wrapText="1" shrinkToFit="1"/>
    </xf>
    <xf numFmtId="176" fontId="16" fillId="0" borderId="69" xfId="2" applyNumberFormat="1" applyFont="1" applyFill="1" applyBorder="1" applyAlignment="1">
      <alignment vertical="top" wrapText="1"/>
    </xf>
    <xf numFmtId="176" fontId="16" fillId="0" borderId="46" xfId="2" applyNumberFormat="1" applyFont="1" applyFill="1" applyBorder="1" applyAlignment="1">
      <alignment vertical="top" wrapText="1"/>
    </xf>
    <xf numFmtId="176" fontId="16" fillId="0" borderId="46" xfId="2" applyNumberFormat="1" applyFont="1" applyFill="1" applyBorder="1" applyAlignment="1">
      <alignment horizontal="left" vertical="top" wrapText="1"/>
    </xf>
    <xf numFmtId="176" fontId="19" fillId="0" borderId="54" xfId="2" applyNumberFormat="1" applyFont="1" applyFill="1" applyBorder="1" applyAlignment="1">
      <alignment vertical="top" wrapText="1" shrinkToFit="1"/>
    </xf>
    <xf numFmtId="176" fontId="27" fillId="0" borderId="69" xfId="2" applyNumberFormat="1" applyFont="1" applyFill="1" applyBorder="1" applyAlignment="1">
      <alignment vertical="top" wrapText="1" shrinkToFit="1"/>
    </xf>
    <xf numFmtId="0" fontId="19" fillId="0" borderId="67" xfId="2" applyFont="1" applyFill="1" applyBorder="1" applyAlignment="1">
      <alignment horizontal="left" vertical="top" wrapText="1"/>
    </xf>
    <xf numFmtId="176" fontId="22" fillId="9" borderId="46" xfId="2" applyNumberFormat="1" applyFont="1" applyFill="1" applyBorder="1" applyAlignment="1">
      <alignment vertical="top" wrapText="1" shrinkToFit="1"/>
    </xf>
    <xf numFmtId="176" fontId="22" fillId="0" borderId="46" xfId="2" applyNumberFormat="1" applyFont="1" applyFill="1" applyBorder="1" applyAlignment="1">
      <alignment horizontal="left" vertical="top" wrapText="1" shrinkToFit="1"/>
    </xf>
    <xf numFmtId="176" fontId="48" fillId="0" borderId="54" xfId="2" applyNumberFormat="1" applyFont="1" applyFill="1" applyBorder="1" applyAlignment="1">
      <alignment vertical="top" wrapText="1" shrinkToFit="1"/>
    </xf>
    <xf numFmtId="176" fontId="48" fillId="0" borderId="62" xfId="2" applyNumberFormat="1" applyFont="1" applyFill="1" applyBorder="1" applyAlignment="1">
      <alignment vertical="top" wrapText="1" shrinkToFit="1"/>
    </xf>
    <xf numFmtId="176" fontId="45" fillId="0" borderId="46" xfId="2" applyNumberFormat="1" applyFont="1" applyFill="1" applyBorder="1" applyAlignment="1">
      <alignment vertical="top" wrapText="1" shrinkToFit="1"/>
    </xf>
    <xf numFmtId="176" fontId="19" fillId="0" borderId="81" xfId="2" applyNumberFormat="1" applyFont="1" applyFill="1" applyBorder="1" applyAlignment="1">
      <alignment vertical="top" wrapText="1" shrinkToFit="1"/>
    </xf>
    <xf numFmtId="176" fontId="48" fillId="0" borderId="102" xfId="2" applyNumberFormat="1" applyFont="1" applyFill="1" applyBorder="1" applyAlignment="1">
      <alignment vertical="top" shrinkToFit="1"/>
    </xf>
    <xf numFmtId="176" fontId="19" fillId="0" borderId="101" xfId="2" applyNumberFormat="1" applyFont="1" applyFill="1" applyBorder="1" applyAlignment="1">
      <alignment vertical="top" shrinkToFit="1"/>
    </xf>
    <xf numFmtId="176" fontId="48" fillId="0" borderId="46" xfId="2" applyNumberFormat="1" applyFont="1" applyFill="1" applyBorder="1" applyAlignment="1">
      <alignment vertical="top" shrinkToFit="1"/>
    </xf>
    <xf numFmtId="14" fontId="7" fillId="6" borderId="19" xfId="1" applyNumberFormat="1" applyFont="1" applyFill="1" applyBorder="1" applyAlignment="1" applyProtection="1">
      <alignment vertical="center"/>
      <protection locked="0"/>
    </xf>
    <xf numFmtId="14" fontId="7" fillId="6" borderId="20" xfId="1" applyNumberFormat="1" applyFont="1" applyFill="1" applyBorder="1" applyAlignment="1" applyProtection="1">
      <alignment vertical="center"/>
      <protection locked="0"/>
    </xf>
    <xf numFmtId="0" fontId="11" fillId="4" borderId="1" xfId="1" applyFont="1" applyFill="1" applyBorder="1" applyAlignment="1" applyProtection="1">
      <alignment horizontal="center" vertical="center" shrinkToFit="1"/>
    </xf>
    <xf numFmtId="0" fontId="11" fillId="4" borderId="4" xfId="1" applyFont="1" applyFill="1" applyBorder="1" applyAlignment="1" applyProtection="1">
      <alignment horizontal="center" vertical="center" shrinkToFit="1"/>
    </xf>
    <xf numFmtId="0" fontId="11" fillId="4" borderId="5" xfId="1" applyFont="1" applyFill="1" applyBorder="1" applyAlignment="1" applyProtection="1">
      <alignment horizontal="center" vertical="center"/>
    </xf>
    <xf numFmtId="0" fontId="11" fillId="4" borderId="6" xfId="1" applyFont="1" applyFill="1" applyBorder="1" applyAlignment="1" applyProtection="1">
      <alignment horizontal="center" vertical="center"/>
    </xf>
    <xf numFmtId="0" fontId="11" fillId="4" borderId="7" xfId="1" applyFont="1" applyFill="1" applyBorder="1" applyAlignment="1" applyProtection="1">
      <alignment horizontal="center" vertical="center"/>
    </xf>
    <xf numFmtId="0" fontId="11" fillId="4" borderId="13" xfId="1" applyFont="1" applyFill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3" xfId="1" applyFont="1" applyFill="1" applyBorder="1" applyAlignment="1" applyProtection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</xf>
    <xf numFmtId="0" fontId="11" fillId="4" borderId="16" xfId="1" applyFont="1" applyFill="1" applyBorder="1" applyAlignment="1" applyProtection="1">
      <alignment horizontal="center" vertical="center"/>
    </xf>
    <xf numFmtId="0" fontId="11" fillId="4" borderId="17" xfId="1" applyFont="1" applyFill="1" applyBorder="1" applyAlignment="1" applyProtection="1">
      <alignment horizontal="center" vertical="center"/>
    </xf>
    <xf numFmtId="0" fontId="11" fillId="4" borderId="22" xfId="1" applyFont="1" applyFill="1" applyBorder="1" applyAlignment="1" applyProtection="1">
      <alignment horizontal="center" vertical="center"/>
    </xf>
    <xf numFmtId="0" fontId="11" fillId="4" borderId="23" xfId="1" applyFont="1" applyFill="1" applyBorder="1" applyAlignment="1" applyProtection="1">
      <alignment horizontal="center" vertical="center"/>
    </xf>
    <xf numFmtId="0" fontId="11" fillId="4" borderId="24" xfId="1" applyFont="1" applyFill="1" applyBorder="1" applyAlignment="1" applyProtection="1">
      <alignment horizontal="center" vertical="center"/>
    </xf>
    <xf numFmtId="14" fontId="7" fillId="6" borderId="1" xfId="1" applyNumberFormat="1" applyFont="1" applyFill="1" applyBorder="1" applyAlignment="1" applyProtection="1">
      <alignment vertical="center"/>
      <protection locked="0"/>
    </xf>
    <xf numFmtId="14" fontId="7" fillId="6" borderId="26" xfId="1" applyNumberFormat="1" applyFont="1" applyFill="1" applyBorder="1" applyAlignment="1" applyProtection="1">
      <alignment vertical="center"/>
      <protection locked="0"/>
    </xf>
    <xf numFmtId="14" fontId="7" fillId="6" borderId="29" xfId="1" applyNumberFormat="1" applyFont="1" applyFill="1" applyBorder="1" applyAlignment="1" applyProtection="1">
      <alignment horizontal="center" vertical="center"/>
      <protection locked="0"/>
    </xf>
    <xf numFmtId="14" fontId="7" fillId="6" borderId="30" xfId="1" applyNumberFormat="1" applyFont="1" applyFill="1" applyBorder="1" applyAlignment="1" applyProtection="1">
      <alignment horizontal="center" vertical="center"/>
      <protection locked="0"/>
    </xf>
    <xf numFmtId="14" fontId="7" fillId="6" borderId="33" xfId="1" applyNumberFormat="1" applyFont="1" applyFill="1" applyBorder="1" applyAlignment="1" applyProtection="1">
      <alignment horizontal="center"/>
      <protection locked="0"/>
    </xf>
    <xf numFmtId="14" fontId="7" fillId="6" borderId="34" xfId="1" applyNumberFormat="1" applyFont="1" applyFill="1" applyBorder="1" applyAlignment="1" applyProtection="1">
      <alignment horizontal="center"/>
      <protection locked="0"/>
    </xf>
    <xf numFmtId="0" fontId="12" fillId="5" borderId="19" xfId="1" applyFont="1" applyFill="1" applyBorder="1" applyAlignment="1" applyProtection="1">
      <alignment horizontal="center" vertical="center"/>
    </xf>
    <xf numFmtId="0" fontId="12" fillId="5" borderId="20" xfId="1" applyFont="1" applyFill="1" applyBorder="1" applyAlignment="1" applyProtection="1">
      <alignment horizontal="center" vertical="center"/>
    </xf>
    <xf numFmtId="0" fontId="12" fillId="5" borderId="12" xfId="1" applyFont="1" applyFill="1" applyBorder="1" applyAlignment="1" applyProtection="1">
      <alignment horizontal="center" vertical="center"/>
    </xf>
    <xf numFmtId="14" fontId="10" fillId="0" borderId="19" xfId="1" applyNumberFormat="1" applyFont="1" applyBorder="1" applyAlignment="1" applyProtection="1">
      <alignment horizontal="right" vertical="center"/>
    </xf>
    <xf numFmtId="14" fontId="10" fillId="0" borderId="20" xfId="1" applyNumberFormat="1" applyFont="1" applyBorder="1" applyAlignment="1" applyProtection="1">
      <alignment horizontal="right" vertical="center"/>
    </xf>
    <xf numFmtId="0" fontId="10" fillId="0" borderId="20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14" fontId="10" fillId="0" borderId="8" xfId="1" applyNumberFormat="1" applyFont="1" applyBorder="1" applyAlignment="1" applyProtection="1">
      <alignment horizontal="right" vertical="center"/>
    </xf>
    <xf numFmtId="14" fontId="10" fillId="0" borderId="21" xfId="1" applyNumberFormat="1" applyFont="1" applyBorder="1" applyAlignment="1" applyProtection="1">
      <alignment horizontal="right" vertical="center"/>
    </xf>
    <xf numFmtId="0" fontId="10" fillId="0" borderId="2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22" fillId="0" borderId="16" xfId="2" applyFont="1" applyBorder="1" applyAlignment="1">
      <alignment vertical="center"/>
    </xf>
    <xf numFmtId="0" fontId="22" fillId="0" borderId="41" xfId="2" applyFont="1" applyBorder="1" applyAlignment="1">
      <alignment vertical="center"/>
    </xf>
    <xf numFmtId="177" fontId="15" fillId="0" borderId="23" xfId="2" applyNumberFormat="1" applyFont="1" applyBorder="1" applyAlignment="1">
      <alignment horizontal="center" vertical="center"/>
    </xf>
    <xf numFmtId="179" fontId="21" fillId="0" borderId="2" xfId="2" applyNumberFormat="1" applyFont="1" applyBorder="1" applyAlignment="1">
      <alignment horizontal="center" vertical="center"/>
    </xf>
    <xf numFmtId="179" fontId="21" fillId="0" borderId="40" xfId="2" applyNumberFormat="1" applyFont="1" applyBorder="1" applyAlignment="1">
      <alignment horizontal="center" vertical="center"/>
    </xf>
    <xf numFmtId="0" fontId="18" fillId="0" borderId="16" xfId="2" applyFont="1" applyBorder="1" applyAlignment="1">
      <alignment vertical="center"/>
    </xf>
    <xf numFmtId="0" fontId="18" fillId="0" borderId="41" xfId="2" applyFont="1" applyBorder="1" applyAlignment="1">
      <alignment vertical="center"/>
    </xf>
    <xf numFmtId="56" fontId="50" fillId="0" borderId="23" xfId="2" applyNumberFormat="1" applyFont="1" applyBorder="1" applyAlignment="1">
      <alignment horizontal="left" vertical="center" shrinkToFit="1"/>
    </xf>
    <xf numFmtId="14" fontId="24" fillId="0" borderId="23" xfId="2" applyNumberFormat="1" applyFont="1" applyBorder="1" applyAlignment="1">
      <alignment wrapText="1"/>
    </xf>
    <xf numFmtId="14" fontId="0" fillId="0" borderId="23" xfId="0" applyNumberFormat="1" applyBorder="1" applyAlignment="1"/>
    <xf numFmtId="180" fontId="23" fillId="0" borderId="27" xfId="2" applyNumberFormat="1" applyFont="1" applyBorder="1" applyAlignment="1">
      <alignment horizontal="center" vertical="center"/>
    </xf>
    <xf numFmtId="180" fontId="23" fillId="0" borderId="30" xfId="2" applyNumberFormat="1" applyFont="1" applyBorder="1" applyAlignment="1">
      <alignment horizontal="center" vertical="center"/>
    </xf>
    <xf numFmtId="0" fontId="17" fillId="0" borderId="99" xfId="2" applyFont="1" applyBorder="1" applyAlignment="1">
      <alignment horizontal="right" vertical="top" shrinkToFit="1"/>
    </xf>
    <xf numFmtId="0" fontId="17" fillId="0" borderId="44" xfId="2" applyFont="1" applyBorder="1" applyAlignment="1">
      <alignment horizontal="right" vertical="top" shrinkToFit="1"/>
    </xf>
    <xf numFmtId="0" fontId="17" fillId="0" borderId="25" xfId="2" applyFont="1" applyBorder="1" applyAlignment="1">
      <alignment horizontal="right" vertical="top" shrinkToFit="1"/>
    </xf>
    <xf numFmtId="0" fontId="17" fillId="0" borderId="63" xfId="2" applyFont="1" applyBorder="1" applyAlignment="1">
      <alignment horizontal="right" vertical="top" shrinkToFit="1"/>
    </xf>
    <xf numFmtId="176" fontId="31" fillId="0" borderId="104" xfId="2" applyNumberFormat="1" applyFont="1" applyFill="1" applyBorder="1" applyAlignment="1">
      <alignment horizontal="left" vertical="center" shrinkToFit="1"/>
    </xf>
    <xf numFmtId="176" fontId="31" fillId="0" borderId="105" xfId="2" applyNumberFormat="1" applyFont="1" applyFill="1" applyBorder="1" applyAlignment="1">
      <alignment horizontal="left" vertical="center" shrinkToFit="1"/>
    </xf>
    <xf numFmtId="0" fontId="39" fillId="0" borderId="79" xfId="2" applyFont="1" applyFill="1" applyBorder="1" applyAlignment="1">
      <alignment vertical="center"/>
    </xf>
    <xf numFmtId="0" fontId="39" fillId="0" borderId="80" xfId="2" applyFont="1" applyFill="1" applyBorder="1" applyAlignment="1">
      <alignment vertical="center"/>
    </xf>
    <xf numFmtId="0" fontId="16" fillId="0" borderId="84" xfId="2" applyFont="1" applyFill="1" applyBorder="1" applyAlignment="1">
      <alignment horizontal="center" vertical="center" shrinkToFit="1"/>
    </xf>
    <xf numFmtId="0" fontId="16" fillId="0" borderId="85" xfId="2" applyFont="1" applyFill="1" applyBorder="1" applyAlignment="1">
      <alignment horizontal="center" vertical="center" shrinkToFit="1"/>
    </xf>
    <xf numFmtId="0" fontId="18" fillId="0" borderId="88" xfId="2" applyFont="1" applyFill="1" applyBorder="1" applyAlignment="1">
      <alignment vertical="center"/>
    </xf>
    <xf numFmtId="0" fontId="18" fillId="0" borderId="89" xfId="2" applyFont="1" applyFill="1" applyBorder="1" applyAlignment="1">
      <alignment vertical="center"/>
    </xf>
    <xf numFmtId="0" fontId="18" fillId="0" borderId="95" xfId="2" applyFont="1" applyFill="1" applyBorder="1" applyAlignment="1">
      <alignment vertical="center"/>
    </xf>
    <xf numFmtId="0" fontId="18" fillId="0" borderId="96" xfId="2" applyFont="1" applyFill="1" applyBorder="1" applyAlignment="1">
      <alignment vertical="center"/>
    </xf>
    <xf numFmtId="0" fontId="18" fillId="0" borderId="79" xfId="2" applyFont="1" applyFill="1" applyBorder="1" applyAlignment="1">
      <alignment vertical="center"/>
    </xf>
    <xf numFmtId="0" fontId="18" fillId="0" borderId="80" xfId="2" applyFont="1" applyFill="1" applyBorder="1" applyAlignment="1">
      <alignment vertical="center"/>
    </xf>
    <xf numFmtId="176" fontId="16" fillId="0" borderId="73" xfId="2" applyNumberFormat="1" applyFont="1" applyFill="1" applyBorder="1" applyAlignment="1">
      <alignment horizontal="left" vertical="center" shrinkToFit="1"/>
    </xf>
    <xf numFmtId="176" fontId="16" fillId="0" borderId="74" xfId="2" applyNumberFormat="1" applyFont="1" applyFill="1" applyBorder="1" applyAlignment="1">
      <alignment horizontal="left" vertical="center" shrinkToFit="1"/>
    </xf>
    <xf numFmtId="56" fontId="46" fillId="0" borderId="23" xfId="2" applyNumberFormat="1" applyFont="1" applyBorder="1" applyAlignment="1">
      <alignment horizontal="left" vertical="center"/>
    </xf>
    <xf numFmtId="0" fontId="42" fillId="0" borderId="95" xfId="2" applyFont="1" applyFill="1" applyBorder="1" applyAlignment="1">
      <alignment vertical="center"/>
    </xf>
    <xf numFmtId="0" fontId="42" fillId="0" borderId="96" xfId="2" applyFont="1" applyFill="1" applyBorder="1" applyAlignment="1">
      <alignment vertical="center"/>
    </xf>
    <xf numFmtId="0" fontId="47" fillId="0" borderId="23" xfId="2" applyFont="1" applyBorder="1" applyAlignment="1">
      <alignment horizontal="left" vertical="top" wrapText="1"/>
    </xf>
    <xf numFmtId="0" fontId="46" fillId="0" borderId="23" xfId="2" applyFont="1" applyBorder="1" applyAlignment="1">
      <alignment horizontal="left" vertical="top" wrapText="1"/>
    </xf>
    <xf numFmtId="176" fontId="40" fillId="0" borderId="73" xfId="2" applyNumberFormat="1" applyFont="1" applyFill="1" applyBorder="1" applyAlignment="1">
      <alignment horizontal="left" vertical="center" shrinkToFit="1"/>
    </xf>
    <xf numFmtId="176" fontId="40" fillId="0" borderId="74" xfId="2" applyNumberFormat="1" applyFont="1" applyFill="1" applyBorder="1" applyAlignment="1">
      <alignment horizontal="left" vertical="center" shrinkToFit="1"/>
    </xf>
    <xf numFmtId="0" fontId="42" fillId="0" borderId="79" xfId="2" applyFont="1" applyFill="1" applyBorder="1" applyAlignment="1">
      <alignment vertical="center"/>
    </xf>
    <xf numFmtId="0" fontId="42" fillId="0" borderId="80" xfId="2" applyFont="1" applyFill="1" applyBorder="1" applyAlignment="1">
      <alignment vertical="center"/>
    </xf>
  </cellXfs>
  <cellStyles count="3">
    <cellStyle name="標準" xfId="0" builtinId="0"/>
    <cellStyle name="標準 2" xfId="2"/>
    <cellStyle name="標準_週行事予定編集1" xfId="1"/>
  </cellStyles>
  <dxfs count="8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530087</xdr:colOff>
      <xdr:row>26</xdr:row>
      <xdr:rowOff>140804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1ABEB7-A060-42C6-AD15-254E6E27CD2F}"/>
            </a:ext>
          </a:extLst>
        </xdr:cNvPr>
        <xdr:cNvSpPr txBox="1"/>
      </xdr:nvSpPr>
      <xdr:spPr>
        <a:xfrm>
          <a:off x="8804413" y="8837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20849;&#26377;\0120_&#25945;&#21209;&#38306;&#20418;\0101_&#26376;&#20104;&#23450;&#34920;\H25\H24&#65306;&#26332;&#26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半年縦"/>
      <sheetName val="1年"/>
      <sheetName val="月予定表"/>
      <sheetName val="祝日"/>
    </sheetNames>
    <sheetDataSet>
      <sheetData sheetId="0" refreshError="1"/>
      <sheetData sheetId="1" refreshError="1"/>
      <sheetData sheetId="2" refreshError="1"/>
      <sheetData sheetId="3">
        <row r="1">
          <cell r="A1">
            <v>40179</v>
          </cell>
          <cell r="B1">
            <v>40544</v>
          </cell>
          <cell r="C1">
            <v>40909</v>
          </cell>
          <cell r="D1">
            <v>41275</v>
          </cell>
          <cell r="E1">
            <v>41640</v>
          </cell>
          <cell r="F1">
            <v>42005</v>
          </cell>
          <cell r="G1">
            <v>42370</v>
          </cell>
          <cell r="H1">
            <v>42736</v>
          </cell>
          <cell r="I1">
            <v>43101</v>
          </cell>
          <cell r="J1">
            <v>43466</v>
          </cell>
          <cell r="K1">
            <v>43831</v>
          </cell>
        </row>
        <row r="2">
          <cell r="A2">
            <v>40189</v>
          </cell>
          <cell r="B2">
            <v>40553</v>
          </cell>
          <cell r="C2">
            <v>40910</v>
          </cell>
          <cell r="D2">
            <v>41288</v>
          </cell>
          <cell r="E2">
            <v>41652</v>
          </cell>
          <cell r="F2">
            <v>42016</v>
          </cell>
          <cell r="G2">
            <v>42380</v>
          </cell>
          <cell r="H2">
            <v>42737</v>
          </cell>
          <cell r="I2">
            <v>43108</v>
          </cell>
          <cell r="J2">
            <v>43479</v>
          </cell>
          <cell r="K2">
            <v>43843</v>
          </cell>
        </row>
        <row r="3">
          <cell r="A3">
            <v>40220</v>
          </cell>
          <cell r="B3">
            <v>40585</v>
          </cell>
          <cell r="C3">
            <v>40917</v>
          </cell>
          <cell r="D3">
            <v>41316</v>
          </cell>
          <cell r="E3">
            <v>41681</v>
          </cell>
          <cell r="F3">
            <v>42046</v>
          </cell>
          <cell r="G3">
            <v>42411</v>
          </cell>
          <cell r="H3">
            <v>42744</v>
          </cell>
          <cell r="I3">
            <v>43142</v>
          </cell>
          <cell r="J3">
            <v>43507</v>
          </cell>
          <cell r="K3">
            <v>43872</v>
          </cell>
        </row>
        <row r="4">
          <cell r="A4">
            <v>40258</v>
          </cell>
          <cell r="B4">
            <v>40623</v>
          </cell>
          <cell r="C4">
            <v>40950</v>
          </cell>
          <cell r="D4">
            <v>41353</v>
          </cell>
          <cell r="E4">
            <v>41719</v>
          </cell>
          <cell r="F4">
            <v>42084</v>
          </cell>
          <cell r="G4">
            <v>42449</v>
          </cell>
          <cell r="H4">
            <v>42777</v>
          </cell>
          <cell r="I4">
            <v>43143</v>
          </cell>
          <cell r="J4">
            <v>43545</v>
          </cell>
          <cell r="K4">
            <v>43910</v>
          </cell>
        </row>
        <row r="5">
          <cell r="A5">
            <v>40259</v>
          </cell>
          <cell r="B5">
            <v>40662</v>
          </cell>
          <cell r="C5">
            <v>40988</v>
          </cell>
          <cell r="D5">
            <v>41393</v>
          </cell>
          <cell r="E5">
            <v>41758</v>
          </cell>
          <cell r="F5">
            <v>42123</v>
          </cell>
          <cell r="G5">
            <v>42450</v>
          </cell>
          <cell r="H5">
            <v>42814</v>
          </cell>
          <cell r="I5">
            <v>43180</v>
          </cell>
          <cell r="J5">
            <v>43584</v>
          </cell>
          <cell r="K5">
            <v>43950</v>
          </cell>
        </row>
        <row r="6">
          <cell r="A6">
            <v>40297</v>
          </cell>
          <cell r="B6">
            <v>40666</v>
          </cell>
          <cell r="C6">
            <v>41028</v>
          </cell>
          <cell r="D6">
            <v>41397</v>
          </cell>
          <cell r="E6">
            <v>41762</v>
          </cell>
          <cell r="F6">
            <v>42127</v>
          </cell>
          <cell r="G6">
            <v>42489</v>
          </cell>
          <cell r="H6">
            <v>42854</v>
          </cell>
          <cell r="I6">
            <v>43219</v>
          </cell>
          <cell r="J6">
            <v>43588</v>
          </cell>
          <cell r="K6">
            <v>43954</v>
          </cell>
        </row>
        <row r="7">
          <cell r="A7">
            <v>40301</v>
          </cell>
          <cell r="B7">
            <v>40667</v>
          </cell>
          <cell r="C7">
            <v>41029</v>
          </cell>
          <cell r="D7">
            <v>41398</v>
          </cell>
          <cell r="E7">
            <v>41763</v>
          </cell>
          <cell r="F7">
            <v>42128</v>
          </cell>
          <cell r="G7">
            <v>42493</v>
          </cell>
          <cell r="H7">
            <v>42858</v>
          </cell>
          <cell r="I7">
            <v>43220</v>
          </cell>
          <cell r="J7">
            <v>43589</v>
          </cell>
          <cell r="K7">
            <v>43955</v>
          </cell>
        </row>
        <row r="8">
          <cell r="A8">
            <v>40302</v>
          </cell>
          <cell r="B8">
            <v>40668</v>
          </cell>
          <cell r="C8">
            <v>41032</v>
          </cell>
          <cell r="D8">
            <v>41399</v>
          </cell>
          <cell r="E8">
            <v>41764</v>
          </cell>
          <cell r="F8">
            <v>42129</v>
          </cell>
          <cell r="G8">
            <v>42494</v>
          </cell>
          <cell r="H8">
            <v>42859</v>
          </cell>
          <cell r="I8">
            <v>43223</v>
          </cell>
          <cell r="J8">
            <v>43590</v>
          </cell>
          <cell r="K8">
            <v>43956</v>
          </cell>
        </row>
        <row r="9">
          <cell r="A9">
            <v>40303</v>
          </cell>
          <cell r="B9">
            <v>40742</v>
          </cell>
          <cell r="C9">
            <v>41033</v>
          </cell>
          <cell r="D9">
            <v>41400</v>
          </cell>
          <cell r="E9">
            <v>41765</v>
          </cell>
          <cell r="F9">
            <v>42130</v>
          </cell>
          <cell r="G9">
            <v>42495</v>
          </cell>
          <cell r="H9">
            <v>42860</v>
          </cell>
          <cell r="I9">
            <v>43224</v>
          </cell>
          <cell r="J9">
            <v>43591</v>
          </cell>
          <cell r="K9">
            <v>43957</v>
          </cell>
        </row>
        <row r="10">
          <cell r="A10">
            <v>40378</v>
          </cell>
          <cell r="B10">
            <v>40805</v>
          </cell>
          <cell r="C10">
            <v>41034</v>
          </cell>
          <cell r="D10">
            <v>41470</v>
          </cell>
          <cell r="E10">
            <v>41841</v>
          </cell>
          <cell r="F10">
            <v>42205</v>
          </cell>
          <cell r="G10">
            <v>42569</v>
          </cell>
          <cell r="H10">
            <v>42933</v>
          </cell>
          <cell r="I10">
            <v>43225</v>
          </cell>
          <cell r="J10">
            <v>43661</v>
          </cell>
          <cell r="K10">
            <v>44032</v>
          </cell>
        </row>
        <row r="11">
          <cell r="A11">
            <v>40441</v>
          </cell>
          <cell r="B11">
            <v>40809</v>
          </cell>
          <cell r="C11">
            <v>41106</v>
          </cell>
          <cell r="D11">
            <v>41533</v>
          </cell>
          <cell r="E11">
            <v>41897</v>
          </cell>
          <cell r="F11">
            <v>42268</v>
          </cell>
          <cell r="G11">
            <v>42632</v>
          </cell>
          <cell r="H11">
            <v>42996</v>
          </cell>
          <cell r="I11">
            <v>43297</v>
          </cell>
          <cell r="J11">
            <v>43724</v>
          </cell>
          <cell r="K11">
            <v>44095</v>
          </cell>
        </row>
        <row r="12">
          <cell r="A12">
            <v>40444</v>
          </cell>
          <cell r="B12">
            <v>40826</v>
          </cell>
          <cell r="C12">
            <v>41169</v>
          </cell>
          <cell r="D12">
            <v>41540</v>
          </cell>
          <cell r="E12">
            <v>41905</v>
          </cell>
          <cell r="F12">
            <v>42269</v>
          </cell>
          <cell r="G12">
            <v>42635</v>
          </cell>
          <cell r="H12">
            <v>43001</v>
          </cell>
          <cell r="I12">
            <v>43360</v>
          </cell>
          <cell r="J12">
            <v>43731</v>
          </cell>
          <cell r="K12">
            <v>44096</v>
          </cell>
        </row>
        <row r="13">
          <cell r="A13">
            <v>40462</v>
          </cell>
          <cell r="B13">
            <v>40850</v>
          </cell>
          <cell r="C13">
            <v>41174</v>
          </cell>
          <cell r="D13">
            <v>41561</v>
          </cell>
          <cell r="E13">
            <v>41925</v>
          </cell>
          <cell r="F13">
            <v>42270</v>
          </cell>
          <cell r="G13">
            <v>42653</v>
          </cell>
          <cell r="H13">
            <v>43017</v>
          </cell>
          <cell r="I13">
            <v>43366</v>
          </cell>
          <cell r="J13">
            <v>43752</v>
          </cell>
          <cell r="K13">
            <v>44116</v>
          </cell>
        </row>
        <row r="14">
          <cell r="A14">
            <v>40485</v>
          </cell>
          <cell r="B14">
            <v>40870</v>
          </cell>
          <cell r="C14">
            <v>41190</v>
          </cell>
          <cell r="D14">
            <v>41581</v>
          </cell>
          <cell r="E14">
            <v>41946</v>
          </cell>
          <cell r="F14">
            <v>42289</v>
          </cell>
          <cell r="G14">
            <v>42677</v>
          </cell>
          <cell r="H14">
            <v>43042</v>
          </cell>
          <cell r="I14">
            <v>43367</v>
          </cell>
          <cell r="J14">
            <v>43772</v>
          </cell>
          <cell r="K14">
            <v>44138</v>
          </cell>
        </row>
        <row r="15">
          <cell r="A15">
            <v>40505</v>
          </cell>
          <cell r="B15">
            <v>40900</v>
          </cell>
          <cell r="C15">
            <v>41216</v>
          </cell>
          <cell r="D15">
            <v>41582</v>
          </cell>
          <cell r="E15">
            <v>41966</v>
          </cell>
          <cell r="F15">
            <v>42311</v>
          </cell>
          <cell r="G15">
            <v>42697</v>
          </cell>
          <cell r="H15">
            <v>43062</v>
          </cell>
          <cell r="I15">
            <v>43381</v>
          </cell>
          <cell r="J15">
            <v>43773</v>
          </cell>
          <cell r="K15">
            <v>44158</v>
          </cell>
        </row>
        <row r="16">
          <cell r="A16">
            <v>40535</v>
          </cell>
          <cell r="C16">
            <v>41236</v>
          </cell>
          <cell r="D16">
            <v>41601</v>
          </cell>
          <cell r="E16">
            <v>41967</v>
          </cell>
          <cell r="F16">
            <v>42361</v>
          </cell>
          <cell r="G16">
            <v>42727</v>
          </cell>
          <cell r="H16">
            <v>43092</v>
          </cell>
          <cell r="I16">
            <v>43407</v>
          </cell>
          <cell r="J16">
            <v>43792</v>
          </cell>
          <cell r="K16">
            <v>44188</v>
          </cell>
        </row>
        <row r="17">
          <cell r="C17">
            <v>41266</v>
          </cell>
          <cell r="D17">
            <v>41631</v>
          </cell>
          <cell r="E17">
            <v>41996</v>
          </cell>
          <cell r="I17">
            <v>43427</v>
          </cell>
          <cell r="J17">
            <v>43822</v>
          </cell>
        </row>
        <row r="18">
          <cell r="C18">
            <v>41267</v>
          </cell>
          <cell r="I18">
            <v>43457</v>
          </cell>
        </row>
        <row r="19">
          <cell r="I19">
            <v>43458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showGridLines="0" showZeros="0" workbookViewId="0">
      <selection activeCell="P213" sqref="P213"/>
    </sheetView>
  </sheetViews>
  <sheetFormatPr defaultColWidth="9" defaultRowHeight="14.25" x14ac:dyDescent="0.15"/>
  <cols>
    <col min="1" max="1" width="2.5" style="5" customWidth="1"/>
    <col min="2" max="2" width="9.25" style="5" customWidth="1"/>
    <col min="3" max="3" width="5.625" style="5" bestFit="1" customWidth="1"/>
    <col min="4" max="4" width="12.375" style="7" customWidth="1"/>
    <col min="5" max="5" width="2.75" style="7" customWidth="1"/>
    <col min="6" max="6" width="7" style="4" customWidth="1"/>
    <col min="7" max="8" width="10.5" style="8" bestFit="1" customWidth="1"/>
    <col min="9" max="9" width="9" style="8"/>
    <col min="10" max="10" width="2.75" style="8" customWidth="1"/>
    <col min="11" max="11" width="2.5" style="4" customWidth="1"/>
    <col min="12" max="12" width="6.75" style="4" bestFit="1" customWidth="1"/>
    <col min="13" max="13" width="2.375" style="4" customWidth="1"/>
    <col min="14" max="14" width="9" style="4"/>
    <col min="15" max="15" width="3" style="4" customWidth="1"/>
    <col min="16" max="16" width="6.125" style="4" customWidth="1"/>
    <col min="17" max="16384" width="9" style="5"/>
  </cols>
  <sheetData>
    <row r="1" spans="1:16" s="1" customFormat="1" ht="32.25" x14ac:dyDescent="0.3">
      <c r="B1" s="2" t="s">
        <v>0</v>
      </c>
      <c r="C1" s="3"/>
      <c r="K1" s="4"/>
      <c r="L1" s="4"/>
      <c r="N1" s="4"/>
      <c r="O1" s="4"/>
      <c r="P1" s="4"/>
    </row>
    <row r="2" spans="1:16" ht="12" customHeight="1" thickBot="1" x14ac:dyDescent="0.2">
      <c r="B2" s="6"/>
      <c r="C2" s="6"/>
      <c r="D2" s="5"/>
      <c r="M2" s="5"/>
    </row>
    <row r="3" spans="1:16" ht="15" customHeight="1" thickBot="1" x14ac:dyDescent="0.2">
      <c r="B3" s="9" t="s">
        <v>1</v>
      </c>
      <c r="C3" s="10">
        <v>2021</v>
      </c>
      <c r="D3" s="11" t="s">
        <v>2</v>
      </c>
      <c r="E3" s="12"/>
      <c r="F3" s="13"/>
      <c r="G3" s="14"/>
      <c r="H3" s="15"/>
      <c r="I3" s="15"/>
      <c r="K3" s="384" t="s">
        <v>3</v>
      </c>
      <c r="L3" s="385"/>
      <c r="M3" s="5"/>
      <c r="N3" s="386" t="s">
        <v>4</v>
      </c>
      <c r="O3" s="387"/>
      <c r="P3" s="388"/>
    </row>
    <row r="4" spans="1:16" ht="15" thickBot="1" x14ac:dyDescent="0.2">
      <c r="A4" s="4"/>
      <c r="B4" s="8"/>
      <c r="C4" s="8"/>
      <c r="D4" s="8"/>
      <c r="E4" s="12"/>
      <c r="F4" s="13"/>
      <c r="G4" s="14"/>
      <c r="H4" s="14"/>
      <c r="I4" s="16"/>
      <c r="K4" s="17" t="s">
        <v>5</v>
      </c>
      <c r="L4" s="18" t="s">
        <v>6</v>
      </c>
      <c r="M4" s="5"/>
      <c r="N4" s="351">
        <f>DATE($C$3,4,1)</f>
        <v>44287</v>
      </c>
      <c r="O4" s="20">
        <f t="shared" ref="O4:O67" si="0">N4</f>
        <v>44287</v>
      </c>
      <c r="P4" s="21">
        <f t="shared" ref="P4:P67" si="1">MONTH(N4)*IF(OR(WEEKDAY(N4)=7,WEEKDAY(N4)=1),0,1)*IF(ISNA(VLOOKUP(N4,$B$7:$D$35,3,FALSE)),"1",VLOOKUP(N4,$B$7:$D$35,1,FALSE))*IF(OR(AND(N4&gt;=$B$39,N4&lt;=$D$39),AND(N4&gt;=$B$40,N4&lt;=$D$40),AND(N4&gt;=$B$41,N4&lt;=$D$41),AND(N4&gt;=$B$42,N4&lt;=$D$42)),0,1)+IF(COUNTIF($E$7:$G$10,N4)=1,MONTH(N4),0)</f>
        <v>0</v>
      </c>
    </row>
    <row r="5" spans="1:16" x14ac:dyDescent="0.15">
      <c r="A5" s="4"/>
      <c r="B5" s="389" t="s">
        <v>7</v>
      </c>
      <c r="C5" s="390"/>
      <c r="D5" s="391"/>
      <c r="E5" s="392" t="s">
        <v>3</v>
      </c>
      <c r="F5" s="393"/>
      <c r="G5" s="394"/>
      <c r="K5" s="22">
        <v>4</v>
      </c>
      <c r="L5" s="23">
        <f t="shared" ref="L5:L16" si="2">COUNTIF($P$4:$P$369,K5)</f>
        <v>18</v>
      </c>
      <c r="M5" s="5"/>
      <c r="N5" s="352">
        <f>N4+1</f>
        <v>44288</v>
      </c>
      <c r="O5" s="25">
        <f t="shared" si="0"/>
        <v>44288</v>
      </c>
      <c r="P5" s="21">
        <f t="shared" si="1"/>
        <v>0</v>
      </c>
    </row>
    <row r="6" spans="1:16" ht="15" thickBot="1" x14ac:dyDescent="0.2">
      <c r="A6" s="4"/>
      <c r="B6" s="17" t="s">
        <v>8</v>
      </c>
      <c r="C6" s="26" t="s">
        <v>9</v>
      </c>
      <c r="D6" s="18" t="s">
        <v>10</v>
      </c>
      <c r="E6" s="395"/>
      <c r="F6" s="396"/>
      <c r="G6" s="397"/>
      <c r="H6" s="4"/>
      <c r="I6" s="4"/>
      <c r="K6" s="27">
        <v>5</v>
      </c>
      <c r="L6" s="28">
        <f t="shared" si="2"/>
        <v>18</v>
      </c>
      <c r="M6" s="5"/>
      <c r="N6" s="352">
        <f t="shared" ref="N6:N69" si="3">N5+1</f>
        <v>44289</v>
      </c>
      <c r="O6" s="25">
        <f t="shared" si="0"/>
        <v>44289</v>
      </c>
      <c r="P6" s="21">
        <f t="shared" si="1"/>
        <v>0</v>
      </c>
    </row>
    <row r="7" spans="1:16" x14ac:dyDescent="0.15">
      <c r="A7" s="4"/>
      <c r="B7" s="29"/>
      <c r="C7" s="30" t="str">
        <f>IF(B7="","",B7)</f>
        <v/>
      </c>
      <c r="D7" s="31"/>
      <c r="E7" s="398"/>
      <c r="F7" s="399"/>
      <c r="G7" s="32"/>
      <c r="H7" s="33"/>
      <c r="I7" s="33"/>
      <c r="K7" s="27">
        <v>6</v>
      </c>
      <c r="L7" s="28">
        <f t="shared" si="2"/>
        <v>22</v>
      </c>
      <c r="M7" s="5"/>
      <c r="N7" s="352">
        <f>N6+1</f>
        <v>44290</v>
      </c>
      <c r="O7" s="25">
        <f t="shared" si="0"/>
        <v>44290</v>
      </c>
      <c r="P7" s="21">
        <f t="shared" si="1"/>
        <v>0</v>
      </c>
    </row>
    <row r="8" spans="1:16" x14ac:dyDescent="0.15">
      <c r="A8" s="4"/>
      <c r="B8" s="34">
        <v>44487</v>
      </c>
      <c r="C8" s="35">
        <f>IF(B8="","",B8)</f>
        <v>44487</v>
      </c>
      <c r="D8" s="36" t="s">
        <v>11</v>
      </c>
      <c r="E8" s="382">
        <v>44486</v>
      </c>
      <c r="F8" s="383"/>
      <c r="G8" s="37" t="s">
        <v>12</v>
      </c>
      <c r="H8" s="33"/>
      <c r="I8" s="33"/>
      <c r="K8" s="27">
        <v>7</v>
      </c>
      <c r="L8" s="28">
        <f t="shared" si="2"/>
        <v>14</v>
      </c>
      <c r="M8" s="5"/>
      <c r="N8" s="352">
        <f t="shared" si="3"/>
        <v>44291</v>
      </c>
      <c r="O8" s="25">
        <f t="shared" si="0"/>
        <v>44291</v>
      </c>
      <c r="P8" s="21">
        <f t="shared" si="1"/>
        <v>0</v>
      </c>
    </row>
    <row r="9" spans="1:16" ht="14.25" customHeight="1" x14ac:dyDescent="0.15">
      <c r="A9" s="4"/>
      <c r="B9" s="34">
        <v>44501</v>
      </c>
      <c r="C9" s="35">
        <f>IF(B9="","",B9)</f>
        <v>44501</v>
      </c>
      <c r="D9" s="38" t="s">
        <v>13</v>
      </c>
      <c r="E9" s="400">
        <v>44499</v>
      </c>
      <c r="F9" s="401"/>
      <c r="G9" s="39" t="s">
        <v>14</v>
      </c>
      <c r="H9" s="33"/>
      <c r="I9" s="33"/>
      <c r="K9" s="27">
        <v>8</v>
      </c>
      <c r="L9" s="28">
        <f t="shared" si="2"/>
        <v>5</v>
      </c>
      <c r="M9" s="5"/>
      <c r="N9" s="352">
        <f t="shared" si="3"/>
        <v>44292</v>
      </c>
      <c r="O9" s="25">
        <f t="shared" si="0"/>
        <v>44292</v>
      </c>
      <c r="P9" s="21">
        <f t="shared" si="1"/>
        <v>4</v>
      </c>
    </row>
    <row r="10" spans="1:16" ht="14.25" customHeight="1" thickBot="1" x14ac:dyDescent="0.2">
      <c r="A10" s="4"/>
      <c r="B10" s="40">
        <v>44454</v>
      </c>
      <c r="C10" s="41">
        <f>IF(B10="","",B10)</f>
        <v>44454</v>
      </c>
      <c r="D10" s="42" t="s">
        <v>15</v>
      </c>
      <c r="E10" s="402">
        <v>44451</v>
      </c>
      <c r="F10" s="403"/>
      <c r="G10" s="43" t="s">
        <v>16</v>
      </c>
      <c r="H10" s="33"/>
      <c r="I10" s="33"/>
      <c r="K10" s="27">
        <v>9</v>
      </c>
      <c r="L10" s="28">
        <f t="shared" si="2"/>
        <v>20</v>
      </c>
      <c r="M10" s="5"/>
      <c r="N10" s="352">
        <f>N9+1</f>
        <v>44293</v>
      </c>
      <c r="O10" s="25">
        <f t="shared" si="0"/>
        <v>44293</v>
      </c>
      <c r="P10" s="21">
        <f t="shared" si="1"/>
        <v>4</v>
      </c>
    </row>
    <row r="11" spans="1:16" ht="14.25" customHeight="1" thickBot="1" x14ac:dyDescent="0.2">
      <c r="A11" s="4"/>
      <c r="B11" s="19">
        <f>DATE($C$3,4,29)</f>
        <v>44315</v>
      </c>
      <c r="C11" s="20">
        <f>IF(B11="","",B11)</f>
        <v>44315</v>
      </c>
      <c r="D11" s="44" t="s">
        <v>17</v>
      </c>
      <c r="E11" s="4"/>
      <c r="F11" s="45" t="s">
        <v>18</v>
      </c>
      <c r="G11" s="4"/>
      <c r="H11" s="33"/>
      <c r="I11" s="33"/>
      <c r="K11" s="27">
        <v>10</v>
      </c>
      <c r="L11" s="28">
        <f t="shared" si="2"/>
        <v>22</v>
      </c>
      <c r="M11" s="5"/>
      <c r="N11" s="352">
        <f>N10+1</f>
        <v>44294</v>
      </c>
      <c r="O11" s="25">
        <f t="shared" si="0"/>
        <v>44294</v>
      </c>
      <c r="P11" s="21">
        <f t="shared" si="1"/>
        <v>4</v>
      </c>
    </row>
    <row r="12" spans="1:16" ht="14.25" customHeight="1" x14ac:dyDescent="0.15">
      <c r="A12" s="4"/>
      <c r="B12" s="24" t="str">
        <f>IF(WEEKDAY(B11)=1,B11+1,"")</f>
        <v/>
      </c>
      <c r="C12" s="25" t="str">
        <f>IF(WEEKDAY(B11)=1,B11+1,"")</f>
        <v/>
      </c>
      <c r="D12" s="46" t="str">
        <f>IF(B12="","","振替休日")</f>
        <v/>
      </c>
      <c r="E12" s="4"/>
      <c r="F12" s="47" t="s">
        <v>19</v>
      </c>
      <c r="G12" s="48">
        <f>$C$3</f>
        <v>2021</v>
      </c>
      <c r="H12" s="49" t="s">
        <v>20</v>
      </c>
      <c r="I12" s="50" t="s">
        <v>21</v>
      </c>
      <c r="K12" s="27">
        <v>11</v>
      </c>
      <c r="L12" s="28">
        <f t="shared" si="2"/>
        <v>19</v>
      </c>
      <c r="M12" s="5"/>
      <c r="N12" s="352">
        <f t="shared" si="3"/>
        <v>44295</v>
      </c>
      <c r="O12" s="25">
        <f t="shared" si="0"/>
        <v>44295</v>
      </c>
      <c r="P12" s="21">
        <f t="shared" si="1"/>
        <v>4</v>
      </c>
    </row>
    <row r="13" spans="1:16" ht="14.25" customHeight="1" x14ac:dyDescent="0.15">
      <c r="A13" s="4"/>
      <c r="B13" s="24">
        <f>DATE($C$3,5,3)</f>
        <v>44319</v>
      </c>
      <c r="C13" s="25">
        <f>IF(B13="","",B13)</f>
        <v>44319</v>
      </c>
      <c r="D13" s="46" t="s">
        <v>22</v>
      </c>
      <c r="E13" s="4"/>
      <c r="F13" s="27" t="s">
        <v>23</v>
      </c>
      <c r="G13" s="51">
        <v>4</v>
      </c>
      <c r="H13" s="52">
        <f>IF(G18&gt;$G$14,$G$14-G18+7,$G$14-G18)</f>
        <v>0</v>
      </c>
      <c r="I13" s="53">
        <f>DATE($G$12,F18,$G$15+H13)</f>
        <v>44399</v>
      </c>
      <c r="K13" s="27">
        <v>12</v>
      </c>
      <c r="L13" s="28">
        <f t="shared" si="2"/>
        <v>17</v>
      </c>
      <c r="M13" s="5"/>
      <c r="N13" s="352">
        <f t="shared" si="3"/>
        <v>44296</v>
      </c>
      <c r="O13" s="25">
        <f t="shared" si="0"/>
        <v>44296</v>
      </c>
      <c r="P13" s="21"/>
    </row>
    <row r="14" spans="1:16" ht="14.25" customHeight="1" thickBot="1" x14ac:dyDescent="0.2">
      <c r="A14" s="4"/>
      <c r="B14" s="24">
        <f>DATE($C$3,5,4)</f>
        <v>44320</v>
      </c>
      <c r="C14" s="25">
        <f>IF(B14="","",B14)</f>
        <v>44320</v>
      </c>
      <c r="D14" s="46" t="s">
        <v>24</v>
      </c>
      <c r="E14" s="12"/>
      <c r="F14" s="27" t="s">
        <v>25</v>
      </c>
      <c r="G14" s="51">
        <v>5</v>
      </c>
      <c r="H14" s="54">
        <f>IF(G19&gt;$G$14,$G$14-G19+7,$G$14-G19)</f>
        <v>1</v>
      </c>
      <c r="I14" s="55">
        <f>DATE($G$12,F19,$G$15+H14)</f>
        <v>44462</v>
      </c>
      <c r="K14" s="27">
        <v>1</v>
      </c>
      <c r="L14" s="28">
        <f t="shared" si="2"/>
        <v>15</v>
      </c>
      <c r="M14" s="5"/>
      <c r="N14" s="352">
        <f t="shared" si="3"/>
        <v>44297</v>
      </c>
      <c r="O14" s="25">
        <f t="shared" si="0"/>
        <v>44297</v>
      </c>
      <c r="P14" s="21">
        <f t="shared" si="1"/>
        <v>0</v>
      </c>
    </row>
    <row r="15" spans="1:16" ht="14.25" customHeight="1" thickBot="1" x14ac:dyDescent="0.2">
      <c r="A15" s="4"/>
      <c r="B15" s="24">
        <f>DATE($C$3,5,5)</f>
        <v>44321</v>
      </c>
      <c r="C15" s="25">
        <f>IF(B15="","",B15)</f>
        <v>44321</v>
      </c>
      <c r="D15" s="46" t="s">
        <v>26</v>
      </c>
      <c r="E15" s="12"/>
      <c r="F15" s="56" t="s">
        <v>27</v>
      </c>
      <c r="G15" s="57">
        <f>7*(G13-1)+1</f>
        <v>22</v>
      </c>
      <c r="H15" s="4"/>
      <c r="I15" s="4"/>
      <c r="K15" s="27">
        <v>2</v>
      </c>
      <c r="L15" s="28">
        <f t="shared" si="2"/>
        <v>18</v>
      </c>
      <c r="M15" s="5"/>
      <c r="N15" s="352">
        <f t="shared" si="3"/>
        <v>44298</v>
      </c>
      <c r="O15" s="25">
        <f t="shared" si="0"/>
        <v>44298</v>
      </c>
      <c r="P15" s="21">
        <f t="shared" si="1"/>
        <v>4</v>
      </c>
    </row>
    <row r="16" spans="1:16" ht="14.25" customHeight="1" thickBot="1" x14ac:dyDescent="0.2">
      <c r="A16" s="4"/>
      <c r="B16" s="24" t="str">
        <f>IF(WEEKDAY(B15)&lt;=3,B15+1,"")</f>
        <v/>
      </c>
      <c r="C16" s="25" t="str">
        <f>IF(WEEKDAY(B15)&lt;=3,B15+1,"")</f>
        <v/>
      </c>
      <c r="D16" s="46" t="str">
        <f>IF(B16="","","振替休日")</f>
        <v/>
      </c>
      <c r="E16" s="12"/>
      <c r="F16" s="58"/>
      <c r="G16" s="33"/>
      <c r="H16" s="4"/>
      <c r="I16" s="4"/>
      <c r="K16" s="59">
        <v>3</v>
      </c>
      <c r="L16" s="60">
        <f t="shared" si="2"/>
        <v>16</v>
      </c>
      <c r="M16" s="5"/>
      <c r="N16" s="352">
        <f t="shared" si="3"/>
        <v>44299</v>
      </c>
      <c r="O16" s="25">
        <f t="shared" si="0"/>
        <v>44299</v>
      </c>
      <c r="P16" s="21">
        <f t="shared" si="1"/>
        <v>4</v>
      </c>
    </row>
    <row r="17" spans="1:16" ht="14.25" customHeight="1" thickBot="1" x14ac:dyDescent="0.2">
      <c r="A17" s="4"/>
      <c r="B17" s="24">
        <f>I13</f>
        <v>44399</v>
      </c>
      <c r="C17" s="25">
        <f>IF(B17="","",B17)</f>
        <v>44399</v>
      </c>
      <c r="D17" s="46" t="s">
        <v>28</v>
      </c>
      <c r="E17" s="12"/>
      <c r="F17" s="47" t="s">
        <v>29</v>
      </c>
      <c r="G17" s="49" t="s">
        <v>30</v>
      </c>
      <c r="H17" s="33"/>
      <c r="I17" s="33"/>
      <c r="K17" s="61" t="s">
        <v>31</v>
      </c>
      <c r="L17" s="62">
        <f>SUM(L5:L16)</f>
        <v>204</v>
      </c>
      <c r="M17" s="5"/>
      <c r="N17" s="352">
        <f t="shared" si="3"/>
        <v>44300</v>
      </c>
      <c r="O17" s="25">
        <f t="shared" si="0"/>
        <v>44300</v>
      </c>
      <c r="P17" s="21">
        <f t="shared" si="1"/>
        <v>4</v>
      </c>
    </row>
    <row r="18" spans="1:16" ht="14.25" customHeight="1" x14ac:dyDescent="0.15">
      <c r="A18" s="4"/>
      <c r="B18" s="24">
        <v>44459</v>
      </c>
      <c r="C18" s="25">
        <f>IF(B18="","",B18)</f>
        <v>44459</v>
      </c>
      <c r="D18" s="46" t="s">
        <v>32</v>
      </c>
      <c r="E18" s="12"/>
      <c r="F18" s="27">
        <v>7</v>
      </c>
      <c r="G18" s="25">
        <f>WEEKDAY(DATE($G$12,F18,$G$15))</f>
        <v>5</v>
      </c>
      <c r="H18" s="33"/>
      <c r="I18" s="33"/>
      <c r="M18" s="5"/>
      <c r="N18" s="352">
        <f t="shared" si="3"/>
        <v>44301</v>
      </c>
      <c r="O18" s="25">
        <f t="shared" si="0"/>
        <v>44301</v>
      </c>
      <c r="P18" s="21">
        <f t="shared" si="1"/>
        <v>4</v>
      </c>
    </row>
    <row r="19" spans="1:16" ht="14.25" customHeight="1" thickBot="1" x14ac:dyDescent="0.2">
      <c r="A19" s="4"/>
      <c r="B19" s="24"/>
      <c r="C19" s="25" t="str">
        <f>IF(WEEKDAY(B20,2)=3,B20-1,"")</f>
        <v/>
      </c>
      <c r="D19" s="46" t="str">
        <f>IF(B19="","","国民の休日")</f>
        <v/>
      </c>
      <c r="E19" s="12"/>
      <c r="F19" s="56">
        <v>9</v>
      </c>
      <c r="G19" s="63">
        <f>WEEKDAY(DATE($G$12,F19,$G$15))</f>
        <v>4</v>
      </c>
      <c r="H19" s="33"/>
      <c r="I19" s="33"/>
      <c r="M19" s="5"/>
      <c r="N19" s="352">
        <f t="shared" si="3"/>
        <v>44302</v>
      </c>
      <c r="O19" s="25">
        <f t="shared" si="0"/>
        <v>44302</v>
      </c>
      <c r="P19" s="21">
        <f t="shared" si="1"/>
        <v>4</v>
      </c>
    </row>
    <row r="20" spans="1:16" ht="14.25" customHeight="1" x14ac:dyDescent="0.15">
      <c r="A20" s="4"/>
      <c r="B20" s="24">
        <v>44462</v>
      </c>
      <c r="C20" s="25">
        <f>IF(B20="","",B20)</f>
        <v>44462</v>
      </c>
      <c r="D20" s="46" t="s">
        <v>33</v>
      </c>
      <c r="E20" s="12"/>
      <c r="F20" s="7"/>
      <c r="G20" s="4"/>
      <c r="H20" s="33"/>
      <c r="I20" s="33"/>
      <c r="K20" s="33"/>
      <c r="L20" s="64"/>
      <c r="M20" s="65"/>
      <c r="N20" s="352">
        <f t="shared" si="3"/>
        <v>44303</v>
      </c>
      <c r="O20" s="25">
        <f t="shared" si="0"/>
        <v>44303</v>
      </c>
      <c r="P20" s="21">
        <f t="shared" si="1"/>
        <v>0</v>
      </c>
    </row>
    <row r="21" spans="1:16" ht="14.25" customHeight="1" thickBot="1" x14ac:dyDescent="0.2">
      <c r="A21" s="4"/>
      <c r="B21" s="24"/>
      <c r="C21" s="25" t="str">
        <f>IF(WEEKDAY(B20)=1,B20+1,"")</f>
        <v/>
      </c>
      <c r="D21" s="46" t="str">
        <f>IF(B21="","","振替休日")</f>
        <v/>
      </c>
      <c r="E21" s="12"/>
      <c r="F21" s="66" t="s">
        <v>34</v>
      </c>
      <c r="G21" s="4"/>
      <c r="H21" s="33"/>
      <c r="I21" s="33"/>
      <c r="K21" s="67"/>
      <c r="L21" s="67"/>
      <c r="M21" s="65"/>
      <c r="N21" s="352">
        <f t="shared" si="3"/>
        <v>44304</v>
      </c>
      <c r="O21" s="25">
        <f t="shared" si="0"/>
        <v>44304</v>
      </c>
      <c r="P21" s="21">
        <f t="shared" si="1"/>
        <v>0</v>
      </c>
    </row>
    <row r="22" spans="1:16" x14ac:dyDescent="0.15">
      <c r="A22" s="4"/>
      <c r="B22" s="24"/>
      <c r="C22" s="25"/>
      <c r="D22" s="46"/>
      <c r="E22" s="12"/>
      <c r="F22" s="47" t="s">
        <v>19</v>
      </c>
      <c r="G22" s="48">
        <f>$C$3</f>
        <v>2021</v>
      </c>
      <c r="H22" s="49" t="s">
        <v>20</v>
      </c>
      <c r="I22" s="50" t="s">
        <v>21</v>
      </c>
      <c r="K22" s="67"/>
      <c r="L22" s="67"/>
      <c r="M22" s="65"/>
      <c r="N22" s="352">
        <f t="shared" si="3"/>
        <v>44305</v>
      </c>
      <c r="O22" s="25">
        <f t="shared" si="0"/>
        <v>44305</v>
      </c>
      <c r="P22" s="21">
        <f t="shared" si="1"/>
        <v>4</v>
      </c>
    </row>
    <row r="23" spans="1:16" x14ac:dyDescent="0.15">
      <c r="A23" s="4"/>
      <c r="B23" s="24">
        <f>DATE($C$3,11,3)</f>
        <v>44503</v>
      </c>
      <c r="C23" s="25">
        <f>IF(B23="","",B23)</f>
        <v>44503</v>
      </c>
      <c r="D23" s="46" t="s">
        <v>35</v>
      </c>
      <c r="E23" s="12"/>
      <c r="F23" s="27" t="s">
        <v>23</v>
      </c>
      <c r="G23" s="51">
        <v>2</v>
      </c>
      <c r="H23" s="52">
        <f>IF(G28&gt;G$24,G$24-G28+7,G$24-G28)</f>
        <v>3</v>
      </c>
      <c r="I23" s="53">
        <f>DATE($G$22,F28,G$25+H23)</f>
        <v>44480</v>
      </c>
      <c r="M23" s="5"/>
      <c r="N23" s="352">
        <f t="shared" si="3"/>
        <v>44306</v>
      </c>
      <c r="O23" s="25">
        <f t="shared" si="0"/>
        <v>44306</v>
      </c>
      <c r="P23" s="21">
        <f t="shared" si="1"/>
        <v>4</v>
      </c>
    </row>
    <row r="24" spans="1:16" ht="15" thickBot="1" x14ac:dyDescent="0.2">
      <c r="A24" s="4"/>
      <c r="B24" s="24" t="str">
        <f>IF(WEEKDAY(B23)=1,B23+1,"")</f>
        <v/>
      </c>
      <c r="C24" s="25" t="str">
        <f>IF(WEEKDAY(B23)=1,B23+1,"")</f>
        <v/>
      </c>
      <c r="D24" s="46" t="str">
        <f>IF(B24="","","振替休日")</f>
        <v/>
      </c>
      <c r="E24" s="12"/>
      <c r="F24" s="27" t="s">
        <v>25</v>
      </c>
      <c r="G24" s="51">
        <v>2</v>
      </c>
      <c r="H24" s="54">
        <f>IF(G29&gt;G$24,G$24-G29+7,G$24-G29)</f>
        <v>2</v>
      </c>
      <c r="I24" s="55">
        <f>DATE($G$22+1,F29,G$25+H24)</f>
        <v>44571</v>
      </c>
      <c r="M24" s="5"/>
      <c r="N24" s="352">
        <f t="shared" si="3"/>
        <v>44307</v>
      </c>
      <c r="O24" s="25">
        <f t="shared" si="0"/>
        <v>44307</v>
      </c>
      <c r="P24" s="21">
        <f t="shared" si="1"/>
        <v>4</v>
      </c>
    </row>
    <row r="25" spans="1:16" ht="15" thickBot="1" x14ac:dyDescent="0.2">
      <c r="A25" s="4"/>
      <c r="B25" s="24">
        <f>DATE($C$3,11,23)</f>
        <v>44523</v>
      </c>
      <c r="C25" s="25">
        <f>IF(B25="","",B25)</f>
        <v>44523</v>
      </c>
      <c r="D25" s="46" t="s">
        <v>36</v>
      </c>
      <c r="E25" s="12"/>
      <c r="F25" s="56" t="s">
        <v>27</v>
      </c>
      <c r="G25" s="57">
        <f>7*(G23-1)+1</f>
        <v>8</v>
      </c>
      <c r="H25" s="64"/>
      <c r="I25" s="64"/>
      <c r="M25" s="5"/>
      <c r="N25" s="352">
        <f t="shared" si="3"/>
        <v>44308</v>
      </c>
      <c r="O25" s="25">
        <f t="shared" si="0"/>
        <v>44308</v>
      </c>
      <c r="P25" s="21">
        <f t="shared" si="1"/>
        <v>4</v>
      </c>
    </row>
    <row r="26" spans="1:16" ht="15" thickBot="1" x14ac:dyDescent="0.2">
      <c r="A26" s="4"/>
      <c r="B26" s="24" t="str">
        <f>IF(WEEKDAY(B25)=1,B25+1,"")</f>
        <v/>
      </c>
      <c r="C26" s="25" t="str">
        <f>IF(WEEKDAY(B25)=1,B25+1,"")</f>
        <v/>
      </c>
      <c r="D26" s="46" t="str">
        <f>IF(B26="","","振替休日")</f>
        <v/>
      </c>
      <c r="E26" s="12"/>
      <c r="F26" s="58"/>
      <c r="G26" s="33"/>
      <c r="H26" s="33"/>
      <c r="I26" s="33"/>
      <c r="M26" s="5"/>
      <c r="N26" s="352">
        <f t="shared" si="3"/>
        <v>44309</v>
      </c>
      <c r="O26" s="25">
        <f t="shared" si="0"/>
        <v>44309</v>
      </c>
      <c r="P26" s="21">
        <f t="shared" si="1"/>
        <v>4</v>
      </c>
    </row>
    <row r="27" spans="1:16" x14ac:dyDescent="0.15">
      <c r="A27" s="4"/>
      <c r="B27" s="24">
        <v>44615</v>
      </c>
      <c r="C27" s="25" t="s">
        <v>37</v>
      </c>
      <c r="D27" s="46" t="s">
        <v>38</v>
      </c>
      <c r="E27" s="12"/>
      <c r="F27" s="47" t="s">
        <v>29</v>
      </c>
      <c r="G27" s="50" t="s">
        <v>30</v>
      </c>
      <c r="H27" s="33"/>
      <c r="I27" s="33"/>
      <c r="M27" s="5"/>
      <c r="N27" s="352">
        <f t="shared" si="3"/>
        <v>44310</v>
      </c>
      <c r="O27" s="25">
        <f t="shared" si="0"/>
        <v>44310</v>
      </c>
      <c r="P27" s="21">
        <f t="shared" si="1"/>
        <v>0</v>
      </c>
    </row>
    <row r="28" spans="1:16" x14ac:dyDescent="0.15">
      <c r="A28" s="4"/>
      <c r="B28" s="24" t="str">
        <f>IF(WEEKDAY(B27)=1,B27+1,"")</f>
        <v/>
      </c>
      <c r="C28" s="25" t="str">
        <f>IF(WEEKDAY(B27)=1,B27+1,"")</f>
        <v/>
      </c>
      <c r="D28" s="46" t="str">
        <f>IF(B28="","","振替休日")</f>
        <v/>
      </c>
      <c r="E28" s="12"/>
      <c r="F28" s="27">
        <v>10</v>
      </c>
      <c r="G28" s="68">
        <f>WEEKDAY(DATE($G$22,F28,G$25))</f>
        <v>6</v>
      </c>
      <c r="H28" s="33"/>
      <c r="I28" s="33"/>
      <c r="M28" s="5"/>
      <c r="N28" s="352">
        <f t="shared" si="3"/>
        <v>44311</v>
      </c>
      <c r="O28" s="25">
        <f t="shared" si="0"/>
        <v>44311</v>
      </c>
      <c r="P28" s="21">
        <f t="shared" si="1"/>
        <v>0</v>
      </c>
    </row>
    <row r="29" spans="1:16" ht="15" customHeight="1" thickBot="1" x14ac:dyDescent="0.2">
      <c r="A29" s="4"/>
      <c r="B29" s="24">
        <f>DATE($C$3+1,1,1)</f>
        <v>44562</v>
      </c>
      <c r="C29" s="25">
        <f>IF(B29="","",B29)</f>
        <v>44562</v>
      </c>
      <c r="D29" s="46" t="s">
        <v>39</v>
      </c>
      <c r="E29" s="12"/>
      <c r="F29" s="56">
        <v>1</v>
      </c>
      <c r="G29" s="69">
        <f>WEEKDAY(DATE($G$22+1,F29,G$25))</f>
        <v>7</v>
      </c>
      <c r="H29" s="33"/>
      <c r="I29" s="33"/>
      <c r="M29" s="5"/>
      <c r="N29" s="352">
        <f t="shared" si="3"/>
        <v>44312</v>
      </c>
      <c r="O29" s="25">
        <f t="shared" si="0"/>
        <v>44312</v>
      </c>
      <c r="P29" s="21">
        <f t="shared" si="1"/>
        <v>4</v>
      </c>
    </row>
    <row r="30" spans="1:16" x14ac:dyDescent="0.15">
      <c r="A30" s="4"/>
      <c r="B30" s="24" t="str">
        <f>IF(WEEKDAY(B29)=1,B29+1,"")</f>
        <v/>
      </c>
      <c r="C30" s="25" t="str">
        <f>IF(WEEKDAY(B29)=1,B29+1,"")</f>
        <v/>
      </c>
      <c r="D30" s="46" t="str">
        <f>IF(B30="","","振替休日")</f>
        <v/>
      </c>
      <c r="E30" s="12"/>
      <c r="F30" s="70"/>
      <c r="G30" s="64"/>
      <c r="H30" s="33"/>
      <c r="I30" s="33"/>
      <c r="N30" s="352">
        <f t="shared" si="3"/>
        <v>44313</v>
      </c>
      <c r="O30" s="25">
        <f t="shared" si="0"/>
        <v>44313</v>
      </c>
      <c r="P30" s="21">
        <f t="shared" si="1"/>
        <v>4</v>
      </c>
    </row>
    <row r="31" spans="1:16" x14ac:dyDescent="0.15">
      <c r="A31" s="4"/>
      <c r="B31" s="24">
        <f>I24</f>
        <v>44571</v>
      </c>
      <c r="C31" s="25">
        <f>IF(B31="","",B31)</f>
        <v>44571</v>
      </c>
      <c r="D31" s="46" t="s">
        <v>40</v>
      </c>
      <c r="E31" s="12"/>
      <c r="F31" s="13"/>
      <c r="G31" s="14"/>
      <c r="H31" s="64"/>
      <c r="I31" s="64"/>
      <c r="N31" s="352">
        <f t="shared" si="3"/>
        <v>44314</v>
      </c>
      <c r="O31" s="25">
        <f t="shared" si="0"/>
        <v>44314</v>
      </c>
      <c r="P31" s="21">
        <f t="shared" si="1"/>
        <v>4</v>
      </c>
    </row>
    <row r="32" spans="1:16" ht="15" customHeight="1" x14ac:dyDescent="0.15">
      <c r="A32" s="4"/>
      <c r="B32" s="24">
        <f>DATE($C$3+1,2,11)</f>
        <v>44603</v>
      </c>
      <c r="C32" s="25">
        <f>IF(B32="","",B32)</f>
        <v>44603</v>
      </c>
      <c r="D32" s="46" t="s">
        <v>41</v>
      </c>
      <c r="E32" s="12"/>
      <c r="F32" s="13"/>
      <c r="G32" s="14"/>
      <c r="H32" s="4"/>
      <c r="I32" s="4"/>
      <c r="N32" s="352">
        <f t="shared" si="3"/>
        <v>44315</v>
      </c>
      <c r="O32" s="25">
        <f t="shared" si="0"/>
        <v>44315</v>
      </c>
      <c r="P32" s="21">
        <f>MONTH(N32)*IF(OR(WEEKDAY(N32)=7,WEEKDAY(N32)=1),0,1)*IF(ISNA(VLOOKUP(N32,$B$7:$D$35,3,FALSE)),"1",VLOOKUP(N32,$B$7:$D$35,1,FALSE))*IF(OR(AND(N32&gt;=$B$39,N32&lt;=$D$39),AND(N32&gt;=$B$40,N32&lt;=$D$40),AND(N32&gt;=$B$41,N32&lt;=$D$41),AND(N32&gt;=$B$42,N32&lt;=$D$42)),0,1)+IF(COUNTIF($E$7:$G$10,N32)=1,MONTH(N32),0)</f>
        <v>177260</v>
      </c>
    </row>
    <row r="33" spans="1:17" ht="15" customHeight="1" x14ac:dyDescent="0.15">
      <c r="A33" s="4"/>
      <c r="B33" s="24" t="str">
        <f>IF(WEEKDAY(B32)=1,B32+1,"")</f>
        <v/>
      </c>
      <c r="C33" s="25" t="str">
        <f>IF(WEEKDAY(B32)=1,B32+1,"")</f>
        <v/>
      </c>
      <c r="D33" s="46" t="str">
        <f>IF(B33="","","振替休日")</f>
        <v/>
      </c>
      <c r="E33" s="12"/>
      <c r="F33" s="58"/>
      <c r="G33" s="33"/>
      <c r="H33" s="4"/>
      <c r="I33" s="4"/>
      <c r="M33" s="5"/>
      <c r="N33" s="352">
        <f t="shared" si="3"/>
        <v>44316</v>
      </c>
      <c r="O33" s="25">
        <f t="shared" si="0"/>
        <v>44316</v>
      </c>
      <c r="P33" s="21">
        <f t="shared" si="1"/>
        <v>4</v>
      </c>
    </row>
    <row r="34" spans="1:17" ht="14.25" customHeight="1" x14ac:dyDescent="0.15">
      <c r="A34" s="4"/>
      <c r="B34" s="24">
        <f>DATE(C3+1,3,INT(20.8431+0.242194*(C3+1-1980))-INT((C3+1-1980)/4))</f>
        <v>44641</v>
      </c>
      <c r="C34" s="25">
        <f>IF(B34="","",B34)</f>
        <v>44641</v>
      </c>
      <c r="D34" s="46" t="s">
        <v>42</v>
      </c>
      <c r="E34" s="12"/>
      <c r="F34" s="15"/>
      <c r="G34" s="15"/>
      <c r="H34" s="4"/>
      <c r="I34" s="4"/>
      <c r="M34" s="5"/>
      <c r="N34" s="352">
        <f t="shared" si="3"/>
        <v>44317</v>
      </c>
      <c r="O34" s="25">
        <f t="shared" si="0"/>
        <v>44317</v>
      </c>
      <c r="P34" s="21">
        <f t="shared" si="1"/>
        <v>0</v>
      </c>
    </row>
    <row r="35" spans="1:17" ht="14.25" customHeight="1" thickBot="1" x14ac:dyDescent="0.2">
      <c r="A35" s="4"/>
      <c r="B35" s="71" t="str">
        <f>IF(WEEKDAY(B34)=1,B34+1,"")</f>
        <v/>
      </c>
      <c r="C35" s="72" t="str">
        <f>IF(WEEKDAY(B34)=1,B34+1,"")</f>
        <v/>
      </c>
      <c r="D35" s="73" t="str">
        <f>IF(B35="","","振替休日")</f>
        <v/>
      </c>
      <c r="E35" s="12"/>
      <c r="F35" s="15"/>
      <c r="G35" s="74"/>
      <c r="H35" s="4"/>
      <c r="I35" s="4"/>
      <c r="K35" s="5"/>
      <c r="M35" s="5"/>
      <c r="N35" s="352">
        <f t="shared" si="3"/>
        <v>44318</v>
      </c>
      <c r="O35" s="25">
        <f t="shared" si="0"/>
        <v>44318</v>
      </c>
      <c r="P35" s="21">
        <f t="shared" si="1"/>
        <v>0</v>
      </c>
    </row>
    <row r="36" spans="1:17" ht="14.25" customHeight="1" thickTop="1" thickBot="1" x14ac:dyDescent="0.2">
      <c r="A36" s="4"/>
      <c r="B36" s="16"/>
      <c r="C36" s="74"/>
      <c r="D36" s="14"/>
      <c r="E36" s="4"/>
      <c r="F36" s="7"/>
      <c r="G36" s="4"/>
      <c r="H36" s="4"/>
      <c r="I36" s="4"/>
      <c r="J36" s="75"/>
      <c r="K36" s="5"/>
      <c r="M36" s="5"/>
      <c r="N36" s="352">
        <f t="shared" si="3"/>
        <v>44319</v>
      </c>
      <c r="O36" s="25">
        <f t="shared" si="0"/>
        <v>44319</v>
      </c>
      <c r="P36" s="21">
        <f t="shared" si="1"/>
        <v>221595</v>
      </c>
    </row>
    <row r="37" spans="1:17" ht="14.25" customHeight="1" x14ac:dyDescent="0.15">
      <c r="A37" s="4"/>
      <c r="B37" s="76" t="s">
        <v>43</v>
      </c>
      <c r="C37" s="77"/>
      <c r="D37" s="77"/>
      <c r="E37" s="77"/>
      <c r="F37" s="78"/>
      <c r="G37" s="76" t="s">
        <v>44</v>
      </c>
      <c r="H37" s="77"/>
      <c r="I37" s="78"/>
      <c r="J37" s="75"/>
      <c r="M37" s="5"/>
      <c r="N37" s="352">
        <f t="shared" si="3"/>
        <v>44320</v>
      </c>
      <c r="O37" s="25">
        <f t="shared" si="0"/>
        <v>44320</v>
      </c>
      <c r="P37" s="21">
        <f t="shared" si="1"/>
        <v>221600</v>
      </c>
    </row>
    <row r="38" spans="1:17" ht="14.25" customHeight="1" x14ac:dyDescent="0.15">
      <c r="A38" s="4"/>
      <c r="B38" s="404" t="s">
        <v>45</v>
      </c>
      <c r="C38" s="405"/>
      <c r="D38" s="79" t="s">
        <v>46</v>
      </c>
      <c r="E38" s="405" t="s">
        <v>47</v>
      </c>
      <c r="F38" s="406"/>
      <c r="G38" s="80"/>
      <c r="H38" s="79" t="s">
        <v>48</v>
      </c>
      <c r="I38" s="81" t="s">
        <v>49</v>
      </c>
      <c r="M38" s="5"/>
      <c r="N38" s="352">
        <f t="shared" si="3"/>
        <v>44321</v>
      </c>
      <c r="O38" s="25">
        <f t="shared" si="0"/>
        <v>44321</v>
      </c>
      <c r="P38" s="21">
        <f t="shared" si="1"/>
        <v>221605</v>
      </c>
    </row>
    <row r="39" spans="1:17" ht="14.25" customHeight="1" x14ac:dyDescent="0.15">
      <c r="A39" s="4"/>
      <c r="B39" s="407">
        <f>DATE($C$3,4,1)</f>
        <v>44287</v>
      </c>
      <c r="C39" s="408"/>
      <c r="D39" s="82">
        <f>DATE($C$3,4,5)</f>
        <v>44291</v>
      </c>
      <c r="E39" s="409" t="s">
        <v>50</v>
      </c>
      <c r="F39" s="410"/>
      <c r="G39" s="83" t="s">
        <v>51</v>
      </c>
      <c r="H39" s="84">
        <f>IF(WEEKDAY(D39+1)=1,D39+2,IF(WEEKDAY(D39+1)=7,D39+3,D39+1))</f>
        <v>44292</v>
      </c>
      <c r="I39" s="85">
        <f>IF(WEEKDAY(B40-1)=1,B40-3,IF(WEEKDAY(B40-1)=7,B40-2,B40-1))</f>
        <v>44397</v>
      </c>
      <c r="N39" s="352">
        <f t="shared" si="3"/>
        <v>44322</v>
      </c>
      <c r="O39" s="25">
        <f t="shared" si="0"/>
        <v>44322</v>
      </c>
      <c r="P39" s="21">
        <f t="shared" si="1"/>
        <v>5</v>
      </c>
    </row>
    <row r="40" spans="1:17" ht="14.25" customHeight="1" x14ac:dyDescent="0.15">
      <c r="A40" s="4"/>
      <c r="B40" s="407">
        <f>DATE($C$3,7,21)</f>
        <v>44398</v>
      </c>
      <c r="C40" s="408"/>
      <c r="D40" s="82">
        <f>DATE($C$3,8,24)</f>
        <v>44432</v>
      </c>
      <c r="E40" s="409" t="s">
        <v>52</v>
      </c>
      <c r="F40" s="410"/>
      <c r="G40" s="83" t="s">
        <v>53</v>
      </c>
      <c r="H40" s="84">
        <f>IF(WEEKDAY(D40+1)=1,D40+2,IF(WEEKDAY(D40+1)=7,D40+3,D40+1))</f>
        <v>44433</v>
      </c>
      <c r="I40" s="85">
        <f>IF(WEEKDAY(B41-1)=1,B41-3,IF(WEEKDAY(B41-1)=7,B41-2,B41-1))</f>
        <v>44553</v>
      </c>
      <c r="N40" s="352">
        <f t="shared" si="3"/>
        <v>44323</v>
      </c>
      <c r="O40" s="25">
        <f t="shared" si="0"/>
        <v>44323</v>
      </c>
      <c r="P40" s="21">
        <f t="shared" si="1"/>
        <v>5</v>
      </c>
    </row>
    <row r="41" spans="1:17" ht="14.25" customHeight="1" thickBot="1" x14ac:dyDescent="0.2">
      <c r="A41" s="4"/>
      <c r="B41" s="407">
        <f>DATE($C$3,12,24)</f>
        <v>44554</v>
      </c>
      <c r="C41" s="408"/>
      <c r="D41" s="82">
        <f>DATE($C$3+1,1,10)</f>
        <v>44571</v>
      </c>
      <c r="E41" s="409" t="s">
        <v>54</v>
      </c>
      <c r="F41" s="410"/>
      <c r="G41" s="86" t="s">
        <v>55</v>
      </c>
      <c r="H41" s="87">
        <f>IF(WEEKDAY(D41+1)=1,D41+2,IF(WEEKDAY(D41+1)=7,D41+3,D41+1))</f>
        <v>44572</v>
      </c>
      <c r="I41" s="88">
        <f>IF(WEEKDAY(B42-1)=1,B42-3,IF(WEEKDAY(B42-1)=7,B42-2,B42-1))</f>
        <v>44643</v>
      </c>
      <c r="N41" s="352">
        <f t="shared" si="3"/>
        <v>44324</v>
      </c>
      <c r="O41" s="25">
        <f t="shared" si="0"/>
        <v>44324</v>
      </c>
      <c r="P41" s="21">
        <f t="shared" si="1"/>
        <v>0</v>
      </c>
    </row>
    <row r="42" spans="1:17" ht="14.25" customHeight="1" thickBot="1" x14ac:dyDescent="0.2">
      <c r="A42" s="4"/>
      <c r="B42" s="411">
        <f>DATE($C$3+1,3,24)</f>
        <v>44644</v>
      </c>
      <c r="C42" s="412"/>
      <c r="D42" s="89">
        <f>DATE($C$3+1,3,31)</f>
        <v>44651</v>
      </c>
      <c r="E42" s="413" t="s">
        <v>56</v>
      </c>
      <c r="F42" s="414"/>
      <c r="G42" s="90"/>
      <c r="H42" s="90"/>
      <c r="I42" s="90"/>
      <c r="N42" s="352">
        <f t="shared" si="3"/>
        <v>44325</v>
      </c>
      <c r="O42" s="25">
        <f t="shared" si="0"/>
        <v>44325</v>
      </c>
      <c r="P42" s="21">
        <f t="shared" si="1"/>
        <v>0</v>
      </c>
    </row>
    <row r="43" spans="1:17" ht="14.25" customHeight="1" x14ac:dyDescent="0.15">
      <c r="A43" s="4"/>
      <c r="B43" s="8"/>
      <c r="C43" s="8"/>
      <c r="D43" s="8"/>
      <c r="E43" s="8"/>
      <c r="G43" s="7"/>
      <c r="H43" s="91"/>
      <c r="I43" s="91"/>
      <c r="N43" s="352">
        <f t="shared" si="3"/>
        <v>44326</v>
      </c>
      <c r="O43" s="25">
        <f t="shared" si="0"/>
        <v>44326</v>
      </c>
      <c r="P43" s="21">
        <f t="shared" si="1"/>
        <v>5</v>
      </c>
      <c r="Q43" s="5" t="s">
        <v>273</v>
      </c>
    </row>
    <row r="44" spans="1:17" ht="14.25" customHeight="1" x14ac:dyDescent="0.15">
      <c r="A44" s="4"/>
      <c r="B44" s="8"/>
      <c r="C44" s="8"/>
      <c r="D44" s="8"/>
      <c r="E44" s="8"/>
      <c r="G44" s="7"/>
      <c r="H44" s="91"/>
      <c r="I44" s="91"/>
      <c r="N44" s="352">
        <f t="shared" si="3"/>
        <v>44327</v>
      </c>
      <c r="O44" s="25">
        <f t="shared" si="0"/>
        <v>44327</v>
      </c>
      <c r="P44" s="21">
        <f t="shared" si="1"/>
        <v>5</v>
      </c>
    </row>
    <row r="45" spans="1:17" ht="14.25" customHeight="1" x14ac:dyDescent="0.15">
      <c r="A45" s="4"/>
      <c r="B45" s="8"/>
      <c r="C45" s="8"/>
      <c r="D45" s="8"/>
      <c r="E45" s="8"/>
      <c r="G45" s="7"/>
      <c r="H45" s="91"/>
      <c r="I45" s="91"/>
      <c r="N45" s="352">
        <f t="shared" si="3"/>
        <v>44328</v>
      </c>
      <c r="O45" s="25">
        <f t="shared" si="0"/>
        <v>44328</v>
      </c>
      <c r="P45" s="21">
        <f t="shared" si="1"/>
        <v>5</v>
      </c>
    </row>
    <row r="46" spans="1:17" ht="14.25" customHeight="1" x14ac:dyDescent="0.15">
      <c r="A46" s="4"/>
      <c r="B46" s="8"/>
      <c r="C46" s="8"/>
      <c r="D46" s="8"/>
      <c r="E46" s="8"/>
      <c r="G46" s="7"/>
      <c r="H46" s="91"/>
      <c r="I46" s="91"/>
      <c r="N46" s="352">
        <f t="shared" si="3"/>
        <v>44329</v>
      </c>
      <c r="O46" s="25">
        <f t="shared" si="0"/>
        <v>44329</v>
      </c>
      <c r="P46" s="21">
        <f t="shared" si="1"/>
        <v>5</v>
      </c>
    </row>
    <row r="47" spans="1:17" ht="14.25" customHeight="1" x14ac:dyDescent="0.15">
      <c r="A47" s="4"/>
      <c r="B47" s="8"/>
      <c r="C47" s="8"/>
      <c r="D47" s="8"/>
      <c r="E47" s="8"/>
      <c r="G47" s="7"/>
      <c r="H47" s="91"/>
      <c r="I47" s="91"/>
      <c r="N47" s="352">
        <f t="shared" si="3"/>
        <v>44330</v>
      </c>
      <c r="O47" s="25">
        <f t="shared" si="0"/>
        <v>44330</v>
      </c>
      <c r="P47" s="21">
        <f t="shared" si="1"/>
        <v>5</v>
      </c>
    </row>
    <row r="48" spans="1:17" ht="14.25" customHeight="1" x14ac:dyDescent="0.15">
      <c r="A48" s="4"/>
      <c r="B48" s="8"/>
      <c r="C48" s="8"/>
      <c r="D48" s="8"/>
      <c r="E48" s="8"/>
      <c r="G48" s="7"/>
      <c r="H48" s="91"/>
      <c r="I48" s="91"/>
      <c r="N48" s="352">
        <f t="shared" si="3"/>
        <v>44331</v>
      </c>
      <c r="O48" s="25">
        <f t="shared" si="0"/>
        <v>44331</v>
      </c>
      <c r="P48" s="21">
        <f t="shared" si="1"/>
        <v>0</v>
      </c>
    </row>
    <row r="49" spans="1:16" ht="14.25" customHeight="1" x14ac:dyDescent="0.15">
      <c r="A49" s="4"/>
      <c r="B49" s="8"/>
      <c r="C49" s="8"/>
      <c r="D49" s="8"/>
      <c r="E49" s="8"/>
      <c r="G49" s="7"/>
      <c r="H49" s="91"/>
      <c r="I49" s="91"/>
      <c r="N49" s="352">
        <f t="shared" si="3"/>
        <v>44332</v>
      </c>
      <c r="O49" s="25">
        <f t="shared" si="0"/>
        <v>44332</v>
      </c>
      <c r="P49" s="21">
        <f t="shared" si="1"/>
        <v>0</v>
      </c>
    </row>
    <row r="50" spans="1:16" ht="14.25" customHeight="1" x14ac:dyDescent="0.15">
      <c r="A50" s="4"/>
      <c r="B50" s="8"/>
      <c r="C50" s="8"/>
      <c r="D50" s="8"/>
      <c r="E50" s="8"/>
      <c r="G50" s="7"/>
      <c r="H50" s="91"/>
      <c r="I50" s="91"/>
      <c r="N50" s="352">
        <f t="shared" si="3"/>
        <v>44333</v>
      </c>
      <c r="O50" s="25">
        <f t="shared" si="0"/>
        <v>44333</v>
      </c>
      <c r="P50" s="21">
        <f t="shared" si="1"/>
        <v>5</v>
      </c>
    </row>
    <row r="51" spans="1:16" ht="14.25" customHeight="1" x14ac:dyDescent="0.15">
      <c r="A51" s="4"/>
      <c r="B51" s="8"/>
      <c r="C51" s="8"/>
      <c r="D51" s="8"/>
      <c r="E51" s="8"/>
      <c r="G51" s="7"/>
      <c r="H51" s="91"/>
      <c r="I51" s="91"/>
      <c r="N51" s="352">
        <f t="shared" si="3"/>
        <v>44334</v>
      </c>
      <c r="O51" s="25">
        <f t="shared" si="0"/>
        <v>44334</v>
      </c>
      <c r="P51" s="21">
        <f t="shared" si="1"/>
        <v>5</v>
      </c>
    </row>
    <row r="52" spans="1:16" ht="14.25" customHeight="1" x14ac:dyDescent="0.15">
      <c r="A52" s="4"/>
      <c r="B52" s="8"/>
      <c r="C52" s="8"/>
      <c r="D52" s="8"/>
      <c r="E52" s="8"/>
      <c r="G52" s="7"/>
      <c r="H52" s="91"/>
      <c r="I52" s="91"/>
      <c r="N52" s="352">
        <f t="shared" si="3"/>
        <v>44335</v>
      </c>
      <c r="O52" s="25">
        <f t="shared" si="0"/>
        <v>44335</v>
      </c>
      <c r="P52" s="21">
        <f t="shared" si="1"/>
        <v>5</v>
      </c>
    </row>
    <row r="53" spans="1:16" ht="14.25" customHeight="1" x14ac:dyDescent="0.15">
      <c r="A53" s="4"/>
      <c r="B53" s="8"/>
      <c r="C53" s="8"/>
      <c r="D53" s="8"/>
      <c r="E53" s="8"/>
      <c r="G53" s="7"/>
      <c r="H53" s="91"/>
      <c r="I53" s="91"/>
      <c r="N53" s="352">
        <f t="shared" si="3"/>
        <v>44336</v>
      </c>
      <c r="O53" s="25">
        <f t="shared" si="0"/>
        <v>44336</v>
      </c>
      <c r="P53" s="21">
        <f t="shared" si="1"/>
        <v>5</v>
      </c>
    </row>
    <row r="54" spans="1:16" ht="14.25" customHeight="1" x14ac:dyDescent="0.15">
      <c r="A54" s="4"/>
      <c r="B54" s="8"/>
      <c r="C54" s="8"/>
      <c r="D54" s="8"/>
      <c r="E54" s="8"/>
      <c r="G54" s="7"/>
      <c r="H54" s="91"/>
      <c r="I54" s="91"/>
      <c r="N54" s="352">
        <f t="shared" si="3"/>
        <v>44337</v>
      </c>
      <c r="O54" s="25">
        <f t="shared" si="0"/>
        <v>44337</v>
      </c>
      <c r="P54" s="21">
        <f t="shared" si="1"/>
        <v>5</v>
      </c>
    </row>
    <row r="55" spans="1:16" ht="14.25" customHeight="1" x14ac:dyDescent="0.15">
      <c r="A55" s="4"/>
      <c r="B55" s="8"/>
      <c r="C55" s="8"/>
      <c r="D55" s="8"/>
      <c r="E55" s="8"/>
      <c r="G55" s="7"/>
      <c r="H55" s="91"/>
      <c r="I55" s="91"/>
      <c r="N55" s="352">
        <f t="shared" si="3"/>
        <v>44338</v>
      </c>
      <c r="O55" s="25">
        <f t="shared" si="0"/>
        <v>44338</v>
      </c>
      <c r="P55" s="21">
        <f t="shared" si="1"/>
        <v>0</v>
      </c>
    </row>
    <row r="56" spans="1:16" ht="14.25" customHeight="1" x14ac:dyDescent="0.15">
      <c r="A56" s="4"/>
      <c r="B56" s="8"/>
      <c r="C56" s="8"/>
      <c r="D56" s="8"/>
      <c r="E56" s="8"/>
      <c r="G56" s="7"/>
      <c r="H56" s="91"/>
      <c r="I56" s="91"/>
      <c r="N56" s="352">
        <f t="shared" si="3"/>
        <v>44339</v>
      </c>
      <c r="O56" s="25">
        <f t="shared" si="0"/>
        <v>44339</v>
      </c>
      <c r="P56" s="21">
        <f t="shared" si="1"/>
        <v>0</v>
      </c>
    </row>
    <row r="57" spans="1:16" ht="14.25" customHeight="1" x14ac:dyDescent="0.15">
      <c r="A57" s="4"/>
      <c r="B57" s="8"/>
      <c r="C57" s="8"/>
      <c r="D57" s="8"/>
      <c r="E57" s="8"/>
      <c r="G57" s="7"/>
      <c r="H57" s="91"/>
      <c r="I57" s="91"/>
      <c r="N57" s="352">
        <f t="shared" si="3"/>
        <v>44340</v>
      </c>
      <c r="O57" s="25">
        <f t="shared" si="0"/>
        <v>44340</v>
      </c>
      <c r="P57" s="21">
        <f t="shared" si="1"/>
        <v>5</v>
      </c>
    </row>
    <row r="58" spans="1:16" ht="15" customHeight="1" x14ac:dyDescent="0.15">
      <c r="A58" s="4"/>
      <c r="B58" s="8"/>
      <c r="C58" s="8"/>
      <c r="D58" s="8"/>
      <c r="E58" s="8"/>
      <c r="G58" s="7"/>
      <c r="H58" s="91"/>
      <c r="I58" s="91"/>
      <c r="N58" s="352">
        <f t="shared" si="3"/>
        <v>44341</v>
      </c>
      <c r="O58" s="25">
        <f t="shared" si="0"/>
        <v>44341</v>
      </c>
      <c r="P58" s="21">
        <f t="shared" si="1"/>
        <v>5</v>
      </c>
    </row>
    <row r="59" spans="1:16" x14ac:dyDescent="0.15">
      <c r="A59" s="4"/>
      <c r="B59" s="8"/>
      <c r="C59" s="8"/>
      <c r="D59" s="8"/>
      <c r="E59" s="8"/>
      <c r="G59" s="7"/>
      <c r="H59" s="91"/>
      <c r="I59" s="91"/>
      <c r="N59" s="352">
        <f t="shared" si="3"/>
        <v>44342</v>
      </c>
      <c r="O59" s="25">
        <f t="shared" si="0"/>
        <v>44342</v>
      </c>
      <c r="P59" s="21">
        <f t="shared" si="1"/>
        <v>5</v>
      </c>
    </row>
    <row r="60" spans="1:16" x14ac:dyDescent="0.15">
      <c r="A60" s="4"/>
      <c r="B60" s="8"/>
      <c r="C60" s="8"/>
      <c r="D60" s="8"/>
      <c r="E60" s="8"/>
      <c r="G60" s="7"/>
      <c r="H60" s="91"/>
      <c r="I60" s="91"/>
      <c r="N60" s="352">
        <f t="shared" si="3"/>
        <v>44343</v>
      </c>
      <c r="O60" s="25">
        <f t="shared" si="0"/>
        <v>44343</v>
      </c>
      <c r="P60" s="21">
        <f t="shared" si="1"/>
        <v>5</v>
      </c>
    </row>
    <row r="61" spans="1:16" x14ac:dyDescent="0.15">
      <c r="A61" s="4"/>
      <c r="B61" s="8"/>
      <c r="C61" s="8"/>
      <c r="D61" s="8"/>
      <c r="E61" s="8"/>
      <c r="G61" s="7"/>
      <c r="H61" s="91"/>
      <c r="I61" s="91"/>
      <c r="N61" s="352">
        <f t="shared" si="3"/>
        <v>44344</v>
      </c>
      <c r="O61" s="25">
        <f t="shared" si="0"/>
        <v>44344</v>
      </c>
      <c r="P61" s="21">
        <f t="shared" si="1"/>
        <v>5</v>
      </c>
    </row>
    <row r="62" spans="1:16" x14ac:dyDescent="0.15">
      <c r="A62" s="4"/>
      <c r="B62" s="8"/>
      <c r="C62" s="8"/>
      <c r="D62" s="8"/>
      <c r="E62" s="8"/>
      <c r="G62" s="7"/>
      <c r="H62" s="91"/>
      <c r="I62" s="91"/>
      <c r="N62" s="352">
        <f t="shared" si="3"/>
        <v>44345</v>
      </c>
      <c r="O62" s="25">
        <f t="shared" si="0"/>
        <v>44345</v>
      </c>
      <c r="P62" s="21">
        <f t="shared" si="1"/>
        <v>0</v>
      </c>
    </row>
    <row r="63" spans="1:16" x14ac:dyDescent="0.15">
      <c r="A63" s="4"/>
      <c r="B63" s="8"/>
      <c r="C63" s="8"/>
      <c r="D63" s="8"/>
      <c r="E63" s="8"/>
      <c r="G63" s="7"/>
      <c r="H63" s="91"/>
      <c r="I63" s="91"/>
      <c r="N63" s="352">
        <f t="shared" si="3"/>
        <v>44346</v>
      </c>
      <c r="O63" s="25">
        <f t="shared" si="0"/>
        <v>44346</v>
      </c>
      <c r="P63" s="21">
        <f t="shared" si="1"/>
        <v>0</v>
      </c>
    </row>
    <row r="64" spans="1:16" x14ac:dyDescent="0.15">
      <c r="A64" s="4"/>
      <c r="B64" s="8"/>
      <c r="C64" s="8"/>
      <c r="D64" s="8"/>
      <c r="E64" s="8"/>
      <c r="G64" s="7"/>
      <c r="H64" s="91"/>
      <c r="I64" s="91"/>
      <c r="N64" s="352">
        <f t="shared" si="3"/>
        <v>44347</v>
      </c>
      <c r="O64" s="25">
        <f t="shared" si="0"/>
        <v>44347</v>
      </c>
      <c r="P64" s="21">
        <f t="shared" si="1"/>
        <v>5</v>
      </c>
    </row>
    <row r="65" spans="1:16" x14ac:dyDescent="0.15">
      <c r="A65" s="4"/>
      <c r="B65" s="8"/>
      <c r="C65" s="8"/>
      <c r="D65" s="8"/>
      <c r="E65" s="8"/>
      <c r="G65" s="7"/>
      <c r="H65" s="91"/>
      <c r="I65" s="91"/>
      <c r="N65" s="352">
        <f t="shared" si="3"/>
        <v>44348</v>
      </c>
      <c r="O65" s="25">
        <f t="shared" si="0"/>
        <v>44348</v>
      </c>
      <c r="P65" s="21">
        <f t="shared" si="1"/>
        <v>6</v>
      </c>
    </row>
    <row r="66" spans="1:16" x14ac:dyDescent="0.15">
      <c r="A66" s="4"/>
      <c r="B66" s="8"/>
      <c r="C66" s="8"/>
      <c r="D66" s="8"/>
      <c r="E66" s="8"/>
      <c r="G66" s="7"/>
      <c r="H66" s="91"/>
      <c r="I66" s="91"/>
      <c r="N66" s="352">
        <f t="shared" si="3"/>
        <v>44349</v>
      </c>
      <c r="O66" s="25">
        <f t="shared" si="0"/>
        <v>44349</v>
      </c>
      <c r="P66" s="21">
        <f t="shared" si="1"/>
        <v>6</v>
      </c>
    </row>
    <row r="67" spans="1:16" x14ac:dyDescent="0.15">
      <c r="A67" s="4"/>
      <c r="B67" s="8"/>
      <c r="C67" s="8"/>
      <c r="D67" s="8"/>
      <c r="E67" s="8"/>
      <c r="G67" s="7"/>
      <c r="H67" s="91"/>
      <c r="I67" s="91"/>
      <c r="N67" s="352">
        <f t="shared" si="3"/>
        <v>44350</v>
      </c>
      <c r="O67" s="25">
        <f t="shared" si="0"/>
        <v>44350</v>
      </c>
      <c r="P67" s="21">
        <f t="shared" si="1"/>
        <v>6</v>
      </c>
    </row>
    <row r="68" spans="1:16" x14ac:dyDescent="0.15">
      <c r="A68" s="4"/>
      <c r="B68" s="8"/>
      <c r="C68" s="8"/>
      <c r="D68" s="8"/>
      <c r="E68" s="8"/>
      <c r="G68" s="7"/>
      <c r="H68" s="4"/>
      <c r="I68" s="4"/>
      <c r="N68" s="352">
        <f t="shared" si="3"/>
        <v>44351</v>
      </c>
      <c r="O68" s="25">
        <f t="shared" ref="O68:O131" si="4">N68</f>
        <v>44351</v>
      </c>
      <c r="P68" s="21">
        <f t="shared" ref="P68:P131" si="5">MONTH(N68)*IF(OR(WEEKDAY(N68)=7,WEEKDAY(N68)=1),0,1)*IF(ISNA(VLOOKUP(N68,$B$7:$D$35,3,FALSE)),"1",VLOOKUP(N68,$B$7:$D$35,1,FALSE))*IF(OR(AND(N68&gt;=$B$39,N68&lt;=$D$39),AND(N68&gt;=$B$40,N68&lt;=$D$40),AND(N68&gt;=$B$41,N68&lt;=$D$41),AND(N68&gt;=$B$42,N68&lt;=$D$42)),0,1)+IF(COUNTIF($E$7:$G$10,N68)=1,MONTH(N68),0)</f>
        <v>6</v>
      </c>
    </row>
    <row r="69" spans="1:16" x14ac:dyDescent="0.15">
      <c r="A69" s="4"/>
      <c r="B69" s="8"/>
      <c r="C69" s="8"/>
      <c r="D69" s="8"/>
      <c r="E69" s="8"/>
      <c r="G69" s="7"/>
      <c r="H69" s="4"/>
      <c r="I69" s="4"/>
      <c r="N69" s="352">
        <f t="shared" si="3"/>
        <v>44352</v>
      </c>
      <c r="O69" s="25">
        <f t="shared" si="4"/>
        <v>44352</v>
      </c>
      <c r="P69" s="21">
        <f t="shared" si="5"/>
        <v>0</v>
      </c>
    </row>
    <row r="70" spans="1:16" x14ac:dyDescent="0.15">
      <c r="A70" s="4"/>
      <c r="B70" s="8"/>
      <c r="C70" s="8"/>
      <c r="D70" s="8"/>
      <c r="E70" s="8"/>
      <c r="G70" s="7"/>
      <c r="H70" s="4"/>
      <c r="I70" s="4"/>
      <c r="N70" s="352">
        <f t="shared" ref="N70:N133" si="6">N69+1</f>
        <v>44353</v>
      </c>
      <c r="O70" s="25">
        <f t="shared" si="4"/>
        <v>44353</v>
      </c>
      <c r="P70" s="21">
        <f t="shared" si="5"/>
        <v>0</v>
      </c>
    </row>
    <row r="71" spans="1:16" x14ac:dyDescent="0.15">
      <c r="A71" s="4"/>
      <c r="B71" s="8"/>
      <c r="C71" s="8"/>
      <c r="D71" s="8"/>
      <c r="E71" s="8"/>
      <c r="G71" s="7"/>
      <c r="H71" s="4"/>
      <c r="I71" s="4"/>
      <c r="N71" s="352">
        <f t="shared" si="6"/>
        <v>44354</v>
      </c>
      <c r="O71" s="25">
        <f t="shared" si="4"/>
        <v>44354</v>
      </c>
      <c r="P71" s="21">
        <f t="shared" si="5"/>
        <v>6</v>
      </c>
    </row>
    <row r="72" spans="1:16" x14ac:dyDescent="0.15">
      <c r="A72" s="4"/>
      <c r="B72" s="8"/>
      <c r="C72" s="8"/>
      <c r="D72" s="8"/>
      <c r="E72" s="8"/>
      <c r="G72" s="7"/>
      <c r="H72" s="4"/>
      <c r="I72" s="4"/>
      <c r="N72" s="352">
        <f t="shared" si="6"/>
        <v>44355</v>
      </c>
      <c r="O72" s="25">
        <f t="shared" si="4"/>
        <v>44355</v>
      </c>
      <c r="P72" s="21">
        <f t="shared" si="5"/>
        <v>6</v>
      </c>
    </row>
    <row r="73" spans="1:16" x14ac:dyDescent="0.15">
      <c r="A73" s="4"/>
      <c r="B73" s="8"/>
      <c r="C73" s="8"/>
      <c r="D73" s="8"/>
      <c r="E73" s="8"/>
      <c r="G73" s="7"/>
      <c r="H73" s="4"/>
      <c r="I73" s="4"/>
      <c r="N73" s="352">
        <f>N72+1</f>
        <v>44356</v>
      </c>
      <c r="O73" s="25">
        <f t="shared" si="4"/>
        <v>44356</v>
      </c>
      <c r="P73" s="21">
        <f t="shared" si="5"/>
        <v>6</v>
      </c>
    </row>
    <row r="74" spans="1:16" x14ac:dyDescent="0.15">
      <c r="A74" s="4"/>
      <c r="B74" s="8"/>
      <c r="C74" s="8"/>
      <c r="D74" s="8"/>
      <c r="E74" s="8"/>
      <c r="G74" s="7"/>
      <c r="H74" s="4"/>
      <c r="I74" s="4"/>
      <c r="N74" s="352">
        <f t="shared" si="6"/>
        <v>44357</v>
      </c>
      <c r="O74" s="25">
        <f t="shared" si="4"/>
        <v>44357</v>
      </c>
      <c r="P74" s="21">
        <f t="shared" si="5"/>
        <v>6</v>
      </c>
    </row>
    <row r="75" spans="1:16" x14ac:dyDescent="0.15">
      <c r="A75" s="4"/>
      <c r="B75" s="8"/>
      <c r="C75" s="8"/>
      <c r="D75" s="8"/>
      <c r="E75" s="8"/>
      <c r="G75" s="7"/>
      <c r="H75" s="4"/>
      <c r="I75" s="4"/>
      <c r="N75" s="352">
        <f t="shared" si="6"/>
        <v>44358</v>
      </c>
      <c r="O75" s="25">
        <f t="shared" si="4"/>
        <v>44358</v>
      </c>
      <c r="P75" s="21">
        <f t="shared" si="5"/>
        <v>6</v>
      </c>
    </row>
    <row r="76" spans="1:16" x14ac:dyDescent="0.15">
      <c r="A76" s="4"/>
      <c r="B76" s="8"/>
      <c r="C76" s="8"/>
      <c r="D76" s="8"/>
      <c r="E76" s="8"/>
      <c r="G76" s="7"/>
      <c r="H76" s="4"/>
      <c r="I76" s="4"/>
      <c r="N76" s="352">
        <f t="shared" si="6"/>
        <v>44359</v>
      </c>
      <c r="O76" s="25">
        <f t="shared" si="4"/>
        <v>44359</v>
      </c>
      <c r="P76" s="21">
        <f t="shared" si="5"/>
        <v>0</v>
      </c>
    </row>
    <row r="77" spans="1:16" x14ac:dyDescent="0.15">
      <c r="A77" s="4"/>
      <c r="B77" s="8"/>
      <c r="C77" s="8"/>
      <c r="D77" s="8"/>
      <c r="E77" s="8"/>
      <c r="G77" s="7"/>
      <c r="H77" s="4"/>
      <c r="I77" s="4"/>
      <c r="N77" s="352">
        <f t="shared" si="6"/>
        <v>44360</v>
      </c>
      <c r="O77" s="25">
        <f t="shared" si="4"/>
        <v>44360</v>
      </c>
      <c r="P77" s="21">
        <f t="shared" si="5"/>
        <v>0</v>
      </c>
    </row>
    <row r="78" spans="1:16" x14ac:dyDescent="0.15">
      <c r="A78" s="4"/>
      <c r="B78" s="8"/>
      <c r="C78" s="8"/>
      <c r="D78" s="8"/>
      <c r="E78" s="8"/>
      <c r="G78" s="7"/>
      <c r="H78" s="4"/>
      <c r="I78" s="4"/>
      <c r="N78" s="352">
        <f t="shared" si="6"/>
        <v>44361</v>
      </c>
      <c r="O78" s="25">
        <f t="shared" si="4"/>
        <v>44361</v>
      </c>
      <c r="P78" s="21">
        <f t="shared" si="5"/>
        <v>6</v>
      </c>
    </row>
    <row r="79" spans="1:16" x14ac:dyDescent="0.15">
      <c r="A79" s="4"/>
      <c r="B79" s="8"/>
      <c r="C79" s="8"/>
      <c r="D79" s="8"/>
      <c r="E79" s="8"/>
      <c r="G79" s="7"/>
      <c r="H79" s="4"/>
      <c r="I79" s="4"/>
      <c r="N79" s="352">
        <f t="shared" si="6"/>
        <v>44362</v>
      </c>
      <c r="O79" s="25">
        <f t="shared" si="4"/>
        <v>44362</v>
      </c>
      <c r="P79" s="21">
        <f t="shared" si="5"/>
        <v>6</v>
      </c>
    </row>
    <row r="80" spans="1:16" x14ac:dyDescent="0.15">
      <c r="A80" s="4"/>
      <c r="B80" s="8"/>
      <c r="C80" s="8"/>
      <c r="D80" s="8"/>
      <c r="E80" s="8"/>
      <c r="G80" s="7"/>
      <c r="H80" s="4"/>
      <c r="I80" s="4"/>
      <c r="N80" s="352">
        <f t="shared" si="6"/>
        <v>44363</v>
      </c>
      <c r="O80" s="25">
        <f t="shared" si="4"/>
        <v>44363</v>
      </c>
      <c r="P80" s="21">
        <f t="shared" si="5"/>
        <v>6</v>
      </c>
    </row>
    <row r="81" spans="1:16" x14ac:dyDescent="0.15">
      <c r="A81" s="4"/>
      <c r="B81" s="8"/>
      <c r="C81" s="8"/>
      <c r="D81" s="8"/>
      <c r="E81" s="8"/>
      <c r="G81" s="7"/>
      <c r="H81" s="4"/>
      <c r="I81" s="4"/>
      <c r="N81" s="352">
        <f t="shared" si="6"/>
        <v>44364</v>
      </c>
      <c r="O81" s="25">
        <f t="shared" si="4"/>
        <v>44364</v>
      </c>
      <c r="P81" s="21">
        <f t="shared" si="5"/>
        <v>6</v>
      </c>
    </row>
    <row r="82" spans="1:16" x14ac:dyDescent="0.15">
      <c r="A82" s="4"/>
      <c r="B82" s="8"/>
      <c r="C82" s="8"/>
      <c r="D82" s="8"/>
      <c r="E82" s="8"/>
      <c r="G82" s="7"/>
      <c r="H82" s="4"/>
      <c r="I82" s="4"/>
      <c r="N82" s="352">
        <f t="shared" si="6"/>
        <v>44365</v>
      </c>
      <c r="O82" s="25">
        <f t="shared" si="4"/>
        <v>44365</v>
      </c>
      <c r="P82" s="21">
        <f t="shared" si="5"/>
        <v>6</v>
      </c>
    </row>
    <row r="83" spans="1:16" x14ac:dyDescent="0.15">
      <c r="A83" s="4"/>
      <c r="B83" s="8"/>
      <c r="C83" s="8"/>
      <c r="D83" s="8"/>
      <c r="E83" s="8"/>
      <c r="G83" s="7"/>
      <c r="H83" s="4"/>
      <c r="I83" s="4"/>
      <c r="N83" s="352">
        <f t="shared" si="6"/>
        <v>44366</v>
      </c>
      <c r="O83" s="25">
        <f t="shared" si="4"/>
        <v>44366</v>
      </c>
      <c r="P83" s="21">
        <f t="shared" si="5"/>
        <v>0</v>
      </c>
    </row>
    <row r="84" spans="1:16" x14ac:dyDescent="0.15">
      <c r="A84" s="4"/>
      <c r="B84" s="8"/>
      <c r="C84" s="8"/>
      <c r="D84" s="8"/>
      <c r="E84" s="8"/>
      <c r="G84" s="7"/>
      <c r="H84" s="4"/>
      <c r="I84" s="4"/>
      <c r="N84" s="352">
        <f t="shared" si="6"/>
        <v>44367</v>
      </c>
      <c r="O84" s="25">
        <f t="shared" si="4"/>
        <v>44367</v>
      </c>
      <c r="P84" s="21">
        <f t="shared" si="5"/>
        <v>0</v>
      </c>
    </row>
    <row r="85" spans="1:16" x14ac:dyDescent="0.15">
      <c r="A85" s="4"/>
      <c r="B85" s="8"/>
      <c r="C85" s="8"/>
      <c r="D85" s="8"/>
      <c r="E85" s="8"/>
      <c r="G85" s="7"/>
      <c r="H85" s="4"/>
      <c r="I85" s="4"/>
      <c r="N85" s="352">
        <f t="shared" si="6"/>
        <v>44368</v>
      </c>
      <c r="O85" s="25">
        <f t="shared" si="4"/>
        <v>44368</v>
      </c>
      <c r="P85" s="21">
        <f t="shared" si="5"/>
        <v>6</v>
      </c>
    </row>
    <row r="86" spans="1:16" x14ac:dyDescent="0.15">
      <c r="A86" s="4"/>
      <c r="B86" s="8"/>
      <c r="C86" s="8"/>
      <c r="D86" s="8"/>
      <c r="E86" s="8"/>
      <c r="G86" s="7"/>
      <c r="H86" s="4"/>
      <c r="I86" s="4"/>
      <c r="N86" s="352">
        <f t="shared" si="6"/>
        <v>44369</v>
      </c>
      <c r="O86" s="25">
        <f t="shared" si="4"/>
        <v>44369</v>
      </c>
      <c r="P86" s="21">
        <f t="shared" si="5"/>
        <v>6</v>
      </c>
    </row>
    <row r="87" spans="1:16" x14ac:dyDescent="0.15">
      <c r="A87" s="4"/>
      <c r="B87" s="8"/>
      <c r="C87" s="8"/>
      <c r="D87" s="8"/>
      <c r="E87" s="8"/>
      <c r="G87" s="7"/>
      <c r="H87" s="4"/>
      <c r="I87" s="4"/>
      <c r="N87" s="352">
        <f t="shared" si="6"/>
        <v>44370</v>
      </c>
      <c r="O87" s="25">
        <f t="shared" si="4"/>
        <v>44370</v>
      </c>
      <c r="P87" s="21">
        <f t="shared" si="5"/>
        <v>6</v>
      </c>
    </row>
    <row r="88" spans="1:16" x14ac:dyDescent="0.15">
      <c r="A88" s="4"/>
      <c r="B88" s="8"/>
      <c r="C88" s="8"/>
      <c r="D88" s="8"/>
      <c r="E88" s="8"/>
      <c r="G88" s="7"/>
      <c r="H88" s="4"/>
      <c r="I88" s="4"/>
      <c r="N88" s="352">
        <f t="shared" si="6"/>
        <v>44371</v>
      </c>
      <c r="O88" s="25">
        <f t="shared" si="4"/>
        <v>44371</v>
      </c>
      <c r="P88" s="21">
        <f t="shared" si="5"/>
        <v>6</v>
      </c>
    </row>
    <row r="89" spans="1:16" x14ac:dyDescent="0.15">
      <c r="A89" s="4"/>
      <c r="B89" s="8"/>
      <c r="C89" s="8"/>
      <c r="D89" s="8"/>
      <c r="E89" s="8"/>
      <c r="G89" s="7"/>
      <c r="H89" s="4"/>
      <c r="I89" s="4"/>
      <c r="N89" s="352">
        <f t="shared" si="6"/>
        <v>44372</v>
      </c>
      <c r="O89" s="25">
        <f t="shared" si="4"/>
        <v>44372</v>
      </c>
      <c r="P89" s="21">
        <f t="shared" si="5"/>
        <v>6</v>
      </c>
    </row>
    <row r="90" spans="1:16" x14ac:dyDescent="0.15">
      <c r="A90" s="4"/>
      <c r="B90" s="8"/>
      <c r="C90" s="8"/>
      <c r="D90" s="8"/>
      <c r="E90" s="8"/>
      <c r="G90" s="7"/>
      <c r="H90" s="4"/>
      <c r="I90" s="4"/>
      <c r="N90" s="352">
        <f t="shared" si="6"/>
        <v>44373</v>
      </c>
      <c r="O90" s="25">
        <f t="shared" si="4"/>
        <v>44373</v>
      </c>
      <c r="P90" s="21">
        <f t="shared" si="5"/>
        <v>0</v>
      </c>
    </row>
    <row r="91" spans="1:16" x14ac:dyDescent="0.15">
      <c r="A91" s="4"/>
      <c r="B91" s="8"/>
      <c r="C91" s="8"/>
      <c r="D91" s="8"/>
      <c r="E91" s="8"/>
      <c r="G91" s="7"/>
      <c r="H91" s="4"/>
      <c r="I91" s="4"/>
      <c r="N91" s="352">
        <f t="shared" si="6"/>
        <v>44374</v>
      </c>
      <c r="O91" s="25">
        <f t="shared" si="4"/>
        <v>44374</v>
      </c>
      <c r="P91" s="21">
        <f t="shared" si="5"/>
        <v>0</v>
      </c>
    </row>
    <row r="92" spans="1:16" x14ac:dyDescent="0.15">
      <c r="N92" s="352">
        <f t="shared" si="6"/>
        <v>44375</v>
      </c>
      <c r="O92" s="25">
        <f t="shared" si="4"/>
        <v>44375</v>
      </c>
      <c r="P92" s="21">
        <f t="shared" si="5"/>
        <v>6</v>
      </c>
    </row>
    <row r="93" spans="1:16" x14ac:dyDescent="0.15">
      <c r="N93" s="352">
        <f t="shared" si="6"/>
        <v>44376</v>
      </c>
      <c r="O93" s="25">
        <f t="shared" si="4"/>
        <v>44376</v>
      </c>
      <c r="P93" s="21">
        <f t="shared" si="5"/>
        <v>6</v>
      </c>
    </row>
    <row r="94" spans="1:16" x14ac:dyDescent="0.15">
      <c r="N94" s="352">
        <f t="shared" si="6"/>
        <v>44377</v>
      </c>
      <c r="O94" s="25">
        <f t="shared" si="4"/>
        <v>44377</v>
      </c>
      <c r="P94" s="21">
        <f t="shared" si="5"/>
        <v>6</v>
      </c>
    </row>
    <row r="95" spans="1:16" x14ac:dyDescent="0.15">
      <c r="N95" s="352">
        <f t="shared" si="6"/>
        <v>44378</v>
      </c>
      <c r="O95" s="25">
        <f t="shared" si="4"/>
        <v>44378</v>
      </c>
      <c r="P95" s="21">
        <f t="shared" si="5"/>
        <v>7</v>
      </c>
    </row>
    <row r="96" spans="1:16" x14ac:dyDescent="0.15">
      <c r="N96" s="352">
        <f t="shared" si="6"/>
        <v>44379</v>
      </c>
      <c r="O96" s="25">
        <f t="shared" si="4"/>
        <v>44379</v>
      </c>
      <c r="P96" s="21">
        <f t="shared" si="5"/>
        <v>7</v>
      </c>
    </row>
    <row r="97" spans="14:16" x14ac:dyDescent="0.15">
      <c r="N97" s="352">
        <f t="shared" si="6"/>
        <v>44380</v>
      </c>
      <c r="O97" s="25">
        <f t="shared" si="4"/>
        <v>44380</v>
      </c>
      <c r="P97" s="21">
        <f t="shared" si="5"/>
        <v>0</v>
      </c>
    </row>
    <row r="98" spans="14:16" x14ac:dyDescent="0.15">
      <c r="N98" s="352">
        <f t="shared" si="6"/>
        <v>44381</v>
      </c>
      <c r="O98" s="25">
        <f t="shared" si="4"/>
        <v>44381</v>
      </c>
      <c r="P98" s="21">
        <f t="shared" si="5"/>
        <v>0</v>
      </c>
    </row>
    <row r="99" spans="14:16" x14ac:dyDescent="0.15">
      <c r="N99" s="352">
        <f t="shared" si="6"/>
        <v>44382</v>
      </c>
      <c r="O99" s="25">
        <f t="shared" si="4"/>
        <v>44382</v>
      </c>
      <c r="P99" s="21">
        <f t="shared" si="5"/>
        <v>7</v>
      </c>
    </row>
    <row r="100" spans="14:16" x14ac:dyDescent="0.15">
      <c r="N100" s="352">
        <f t="shared" si="6"/>
        <v>44383</v>
      </c>
      <c r="O100" s="25">
        <f t="shared" si="4"/>
        <v>44383</v>
      </c>
      <c r="P100" s="21">
        <f t="shared" si="5"/>
        <v>7</v>
      </c>
    </row>
    <row r="101" spans="14:16" x14ac:dyDescent="0.15">
      <c r="N101" s="352">
        <f t="shared" si="6"/>
        <v>44384</v>
      </c>
      <c r="O101" s="25">
        <f t="shared" si="4"/>
        <v>44384</v>
      </c>
      <c r="P101" s="21">
        <f t="shared" si="5"/>
        <v>7</v>
      </c>
    </row>
    <row r="102" spans="14:16" x14ac:dyDescent="0.15">
      <c r="N102" s="352">
        <f t="shared" si="6"/>
        <v>44385</v>
      </c>
      <c r="O102" s="25">
        <f t="shared" si="4"/>
        <v>44385</v>
      </c>
      <c r="P102" s="21">
        <f t="shared" si="5"/>
        <v>7</v>
      </c>
    </row>
    <row r="103" spans="14:16" x14ac:dyDescent="0.15">
      <c r="N103" s="352">
        <f t="shared" si="6"/>
        <v>44386</v>
      </c>
      <c r="O103" s="25">
        <f t="shared" si="4"/>
        <v>44386</v>
      </c>
      <c r="P103" s="21">
        <f t="shared" si="5"/>
        <v>7</v>
      </c>
    </row>
    <row r="104" spans="14:16" x14ac:dyDescent="0.15">
      <c r="N104" s="352">
        <f t="shared" si="6"/>
        <v>44387</v>
      </c>
      <c r="O104" s="25">
        <f t="shared" si="4"/>
        <v>44387</v>
      </c>
      <c r="P104" s="21">
        <f t="shared" si="5"/>
        <v>0</v>
      </c>
    </row>
    <row r="105" spans="14:16" x14ac:dyDescent="0.15">
      <c r="N105" s="352">
        <f t="shared" si="6"/>
        <v>44388</v>
      </c>
      <c r="O105" s="25">
        <f t="shared" si="4"/>
        <v>44388</v>
      </c>
      <c r="P105" s="21">
        <f t="shared" si="5"/>
        <v>0</v>
      </c>
    </row>
    <row r="106" spans="14:16" x14ac:dyDescent="0.15">
      <c r="N106" s="352">
        <f t="shared" si="6"/>
        <v>44389</v>
      </c>
      <c r="O106" s="25">
        <f t="shared" si="4"/>
        <v>44389</v>
      </c>
      <c r="P106" s="21">
        <f t="shared" si="5"/>
        <v>7</v>
      </c>
    </row>
    <row r="107" spans="14:16" x14ac:dyDescent="0.15">
      <c r="N107" s="352">
        <f t="shared" si="6"/>
        <v>44390</v>
      </c>
      <c r="O107" s="25">
        <f t="shared" si="4"/>
        <v>44390</v>
      </c>
      <c r="P107" s="21">
        <f t="shared" si="5"/>
        <v>7</v>
      </c>
    </row>
    <row r="108" spans="14:16" x14ac:dyDescent="0.15">
      <c r="N108" s="352">
        <f t="shared" si="6"/>
        <v>44391</v>
      </c>
      <c r="O108" s="25">
        <f t="shared" si="4"/>
        <v>44391</v>
      </c>
      <c r="P108" s="21">
        <f t="shared" si="5"/>
        <v>7</v>
      </c>
    </row>
    <row r="109" spans="14:16" x14ac:dyDescent="0.15">
      <c r="N109" s="352">
        <f t="shared" si="6"/>
        <v>44392</v>
      </c>
      <c r="O109" s="25">
        <f t="shared" si="4"/>
        <v>44392</v>
      </c>
      <c r="P109" s="21">
        <f t="shared" si="5"/>
        <v>7</v>
      </c>
    </row>
    <row r="110" spans="14:16" x14ac:dyDescent="0.15">
      <c r="N110" s="352">
        <f t="shared" si="6"/>
        <v>44393</v>
      </c>
      <c r="O110" s="25">
        <f t="shared" si="4"/>
        <v>44393</v>
      </c>
      <c r="P110" s="21">
        <f t="shared" si="5"/>
        <v>7</v>
      </c>
    </row>
    <row r="111" spans="14:16" x14ac:dyDescent="0.15">
      <c r="N111" s="352">
        <f t="shared" si="6"/>
        <v>44394</v>
      </c>
      <c r="O111" s="25">
        <f t="shared" si="4"/>
        <v>44394</v>
      </c>
      <c r="P111" s="21">
        <f t="shared" si="5"/>
        <v>0</v>
      </c>
    </row>
    <row r="112" spans="14:16" x14ac:dyDescent="0.15">
      <c r="N112" s="352">
        <f t="shared" si="6"/>
        <v>44395</v>
      </c>
      <c r="O112" s="25">
        <f t="shared" si="4"/>
        <v>44395</v>
      </c>
      <c r="P112" s="21">
        <f t="shared" si="5"/>
        <v>0</v>
      </c>
    </row>
    <row r="113" spans="14:16" x14ac:dyDescent="0.15">
      <c r="N113" s="352">
        <f t="shared" si="6"/>
        <v>44396</v>
      </c>
      <c r="O113" s="25">
        <f t="shared" si="4"/>
        <v>44396</v>
      </c>
      <c r="P113" s="21">
        <f t="shared" si="5"/>
        <v>7</v>
      </c>
    </row>
    <row r="114" spans="14:16" x14ac:dyDescent="0.15">
      <c r="N114" s="352">
        <f t="shared" si="6"/>
        <v>44397</v>
      </c>
      <c r="O114" s="25">
        <f t="shared" si="4"/>
        <v>44397</v>
      </c>
      <c r="P114" s="21">
        <f t="shared" si="5"/>
        <v>7</v>
      </c>
    </row>
    <row r="115" spans="14:16" x14ac:dyDescent="0.15">
      <c r="N115" s="352">
        <f t="shared" si="6"/>
        <v>44398</v>
      </c>
      <c r="O115" s="25">
        <f t="shared" si="4"/>
        <v>44398</v>
      </c>
      <c r="P115" s="21">
        <f t="shared" si="5"/>
        <v>0</v>
      </c>
    </row>
    <row r="116" spans="14:16" x14ac:dyDescent="0.15">
      <c r="N116" s="352">
        <f t="shared" si="6"/>
        <v>44399</v>
      </c>
      <c r="O116" s="25">
        <f t="shared" si="4"/>
        <v>44399</v>
      </c>
      <c r="P116" s="21">
        <f t="shared" si="5"/>
        <v>0</v>
      </c>
    </row>
    <row r="117" spans="14:16" x14ac:dyDescent="0.15">
      <c r="N117" s="352">
        <f t="shared" si="6"/>
        <v>44400</v>
      </c>
      <c r="O117" s="25">
        <f t="shared" si="4"/>
        <v>44400</v>
      </c>
      <c r="P117" s="21">
        <f t="shared" si="5"/>
        <v>0</v>
      </c>
    </row>
    <row r="118" spans="14:16" x14ac:dyDescent="0.15">
      <c r="N118" s="352">
        <f t="shared" si="6"/>
        <v>44401</v>
      </c>
      <c r="O118" s="25">
        <f t="shared" si="4"/>
        <v>44401</v>
      </c>
      <c r="P118" s="21">
        <f t="shared" si="5"/>
        <v>0</v>
      </c>
    </row>
    <row r="119" spans="14:16" x14ac:dyDescent="0.15">
      <c r="N119" s="352">
        <f t="shared" si="6"/>
        <v>44402</v>
      </c>
      <c r="O119" s="25">
        <f t="shared" si="4"/>
        <v>44402</v>
      </c>
      <c r="P119" s="21">
        <f t="shared" si="5"/>
        <v>0</v>
      </c>
    </row>
    <row r="120" spans="14:16" x14ac:dyDescent="0.15">
      <c r="N120" s="352">
        <f t="shared" si="6"/>
        <v>44403</v>
      </c>
      <c r="O120" s="25">
        <f t="shared" si="4"/>
        <v>44403</v>
      </c>
      <c r="P120" s="21">
        <f t="shared" si="5"/>
        <v>0</v>
      </c>
    </row>
    <row r="121" spans="14:16" x14ac:dyDescent="0.15">
      <c r="N121" s="352">
        <f t="shared" si="6"/>
        <v>44404</v>
      </c>
      <c r="O121" s="25">
        <f t="shared" si="4"/>
        <v>44404</v>
      </c>
      <c r="P121" s="21">
        <f t="shared" si="5"/>
        <v>0</v>
      </c>
    </row>
    <row r="122" spans="14:16" x14ac:dyDescent="0.15">
      <c r="N122" s="352">
        <f t="shared" si="6"/>
        <v>44405</v>
      </c>
      <c r="O122" s="25">
        <f t="shared" si="4"/>
        <v>44405</v>
      </c>
      <c r="P122" s="21">
        <f t="shared" si="5"/>
        <v>0</v>
      </c>
    </row>
    <row r="123" spans="14:16" x14ac:dyDescent="0.15">
      <c r="N123" s="352">
        <f t="shared" si="6"/>
        <v>44406</v>
      </c>
      <c r="O123" s="25">
        <f t="shared" si="4"/>
        <v>44406</v>
      </c>
      <c r="P123" s="21">
        <f t="shared" si="5"/>
        <v>0</v>
      </c>
    </row>
    <row r="124" spans="14:16" x14ac:dyDescent="0.15">
      <c r="N124" s="352">
        <f t="shared" si="6"/>
        <v>44407</v>
      </c>
      <c r="O124" s="25">
        <f t="shared" si="4"/>
        <v>44407</v>
      </c>
      <c r="P124" s="21">
        <f t="shared" si="5"/>
        <v>0</v>
      </c>
    </row>
    <row r="125" spans="14:16" x14ac:dyDescent="0.15">
      <c r="N125" s="352">
        <f t="shared" si="6"/>
        <v>44408</v>
      </c>
      <c r="O125" s="25">
        <f t="shared" si="4"/>
        <v>44408</v>
      </c>
      <c r="P125" s="21">
        <f t="shared" si="5"/>
        <v>0</v>
      </c>
    </row>
    <row r="126" spans="14:16" x14ac:dyDescent="0.15">
      <c r="N126" s="352">
        <f t="shared" si="6"/>
        <v>44409</v>
      </c>
      <c r="O126" s="25">
        <f t="shared" si="4"/>
        <v>44409</v>
      </c>
      <c r="P126" s="21">
        <f t="shared" si="5"/>
        <v>0</v>
      </c>
    </row>
    <row r="127" spans="14:16" x14ac:dyDescent="0.15">
      <c r="N127" s="352">
        <f t="shared" si="6"/>
        <v>44410</v>
      </c>
      <c r="O127" s="25">
        <f t="shared" si="4"/>
        <v>44410</v>
      </c>
      <c r="P127" s="21">
        <f t="shared" si="5"/>
        <v>0</v>
      </c>
    </row>
    <row r="128" spans="14:16" x14ac:dyDescent="0.15">
      <c r="N128" s="352">
        <f t="shared" si="6"/>
        <v>44411</v>
      </c>
      <c r="O128" s="25">
        <f t="shared" si="4"/>
        <v>44411</v>
      </c>
      <c r="P128" s="21">
        <f t="shared" si="5"/>
        <v>0</v>
      </c>
    </row>
    <row r="129" spans="14:16" x14ac:dyDescent="0.15">
      <c r="N129" s="352">
        <f t="shared" si="6"/>
        <v>44412</v>
      </c>
      <c r="O129" s="25">
        <f t="shared" si="4"/>
        <v>44412</v>
      </c>
      <c r="P129" s="21">
        <f t="shared" si="5"/>
        <v>0</v>
      </c>
    </row>
    <row r="130" spans="14:16" x14ac:dyDescent="0.15">
      <c r="N130" s="352">
        <f t="shared" si="6"/>
        <v>44413</v>
      </c>
      <c r="O130" s="25">
        <f t="shared" si="4"/>
        <v>44413</v>
      </c>
      <c r="P130" s="21">
        <f t="shared" si="5"/>
        <v>0</v>
      </c>
    </row>
    <row r="131" spans="14:16" x14ac:dyDescent="0.15">
      <c r="N131" s="352">
        <f t="shared" si="6"/>
        <v>44414</v>
      </c>
      <c r="O131" s="25">
        <f t="shared" si="4"/>
        <v>44414</v>
      </c>
      <c r="P131" s="21">
        <f t="shared" si="5"/>
        <v>0</v>
      </c>
    </row>
    <row r="132" spans="14:16" x14ac:dyDescent="0.15">
      <c r="N132" s="352">
        <f t="shared" si="6"/>
        <v>44415</v>
      </c>
      <c r="O132" s="25">
        <f t="shared" ref="O132:O195" si="7">N132</f>
        <v>44415</v>
      </c>
      <c r="P132" s="21">
        <f t="shared" ref="P132:P195" si="8">MONTH(N132)*IF(OR(WEEKDAY(N132)=7,WEEKDAY(N132)=1),0,1)*IF(ISNA(VLOOKUP(N132,$B$7:$D$35,3,FALSE)),"1",VLOOKUP(N132,$B$7:$D$35,1,FALSE))*IF(OR(AND(N132&gt;=$B$39,N132&lt;=$D$39),AND(N132&gt;=$B$40,N132&lt;=$D$40),AND(N132&gt;=$B$41,N132&lt;=$D$41),AND(N132&gt;=$B$42,N132&lt;=$D$42)),0,1)+IF(COUNTIF($E$7:$G$10,N132)=1,MONTH(N132),0)</f>
        <v>0</v>
      </c>
    </row>
    <row r="133" spans="14:16" x14ac:dyDescent="0.15">
      <c r="N133" s="352">
        <f t="shared" si="6"/>
        <v>44416</v>
      </c>
      <c r="O133" s="25">
        <f t="shared" si="7"/>
        <v>44416</v>
      </c>
      <c r="P133" s="21">
        <f t="shared" si="8"/>
        <v>0</v>
      </c>
    </row>
    <row r="134" spans="14:16" x14ac:dyDescent="0.15">
      <c r="N134" s="352">
        <f t="shared" ref="N134:N197" si="9">N133+1</f>
        <v>44417</v>
      </c>
      <c r="O134" s="25">
        <f t="shared" si="7"/>
        <v>44417</v>
      </c>
      <c r="P134" s="21">
        <f t="shared" si="8"/>
        <v>0</v>
      </c>
    </row>
    <row r="135" spans="14:16" x14ac:dyDescent="0.15">
      <c r="N135" s="352">
        <f t="shared" si="9"/>
        <v>44418</v>
      </c>
      <c r="O135" s="25">
        <f t="shared" si="7"/>
        <v>44418</v>
      </c>
      <c r="P135" s="21">
        <f t="shared" si="8"/>
        <v>0</v>
      </c>
    </row>
    <row r="136" spans="14:16" x14ac:dyDescent="0.15">
      <c r="N136" s="352">
        <f t="shared" si="9"/>
        <v>44419</v>
      </c>
      <c r="O136" s="25">
        <f t="shared" si="7"/>
        <v>44419</v>
      </c>
      <c r="P136" s="21">
        <f t="shared" si="8"/>
        <v>0</v>
      </c>
    </row>
    <row r="137" spans="14:16" x14ac:dyDescent="0.15">
      <c r="N137" s="352">
        <f t="shared" si="9"/>
        <v>44420</v>
      </c>
      <c r="O137" s="25">
        <f t="shared" si="7"/>
        <v>44420</v>
      </c>
      <c r="P137" s="21">
        <f t="shared" si="8"/>
        <v>0</v>
      </c>
    </row>
    <row r="138" spans="14:16" x14ac:dyDescent="0.15">
      <c r="N138" s="352">
        <f t="shared" si="9"/>
        <v>44421</v>
      </c>
      <c r="O138" s="25">
        <f t="shared" si="7"/>
        <v>44421</v>
      </c>
      <c r="P138" s="21">
        <f t="shared" si="8"/>
        <v>0</v>
      </c>
    </row>
    <row r="139" spans="14:16" x14ac:dyDescent="0.15">
      <c r="N139" s="352">
        <f t="shared" si="9"/>
        <v>44422</v>
      </c>
      <c r="O139" s="25">
        <f t="shared" si="7"/>
        <v>44422</v>
      </c>
      <c r="P139" s="21">
        <f t="shared" si="8"/>
        <v>0</v>
      </c>
    </row>
    <row r="140" spans="14:16" x14ac:dyDescent="0.15">
      <c r="N140" s="352">
        <f t="shared" si="9"/>
        <v>44423</v>
      </c>
      <c r="O140" s="25">
        <f t="shared" si="7"/>
        <v>44423</v>
      </c>
      <c r="P140" s="21">
        <f t="shared" si="8"/>
        <v>0</v>
      </c>
    </row>
    <row r="141" spans="14:16" x14ac:dyDescent="0.15">
      <c r="N141" s="352">
        <f t="shared" si="9"/>
        <v>44424</v>
      </c>
      <c r="O141" s="25">
        <f t="shared" si="7"/>
        <v>44424</v>
      </c>
      <c r="P141" s="21">
        <f t="shared" si="8"/>
        <v>0</v>
      </c>
    </row>
    <row r="142" spans="14:16" x14ac:dyDescent="0.15">
      <c r="N142" s="352">
        <f t="shared" si="9"/>
        <v>44425</v>
      </c>
      <c r="O142" s="25">
        <f t="shared" si="7"/>
        <v>44425</v>
      </c>
      <c r="P142" s="21">
        <f t="shared" si="8"/>
        <v>0</v>
      </c>
    </row>
    <row r="143" spans="14:16" x14ac:dyDescent="0.15">
      <c r="N143" s="352">
        <f t="shared" si="9"/>
        <v>44426</v>
      </c>
      <c r="O143" s="25">
        <f t="shared" si="7"/>
        <v>44426</v>
      </c>
      <c r="P143" s="21">
        <f t="shared" si="8"/>
        <v>0</v>
      </c>
    </row>
    <row r="144" spans="14:16" x14ac:dyDescent="0.15">
      <c r="N144" s="352">
        <f t="shared" si="9"/>
        <v>44427</v>
      </c>
      <c r="O144" s="25">
        <f t="shared" si="7"/>
        <v>44427</v>
      </c>
      <c r="P144" s="21">
        <f t="shared" si="8"/>
        <v>0</v>
      </c>
    </row>
    <row r="145" spans="14:16" x14ac:dyDescent="0.15">
      <c r="N145" s="352">
        <f t="shared" si="9"/>
        <v>44428</v>
      </c>
      <c r="O145" s="25">
        <f t="shared" si="7"/>
        <v>44428</v>
      </c>
      <c r="P145" s="21">
        <f t="shared" si="8"/>
        <v>0</v>
      </c>
    </row>
    <row r="146" spans="14:16" x14ac:dyDescent="0.15">
      <c r="N146" s="352">
        <f t="shared" si="9"/>
        <v>44429</v>
      </c>
      <c r="O146" s="25">
        <f t="shared" si="7"/>
        <v>44429</v>
      </c>
      <c r="P146" s="21">
        <f t="shared" si="8"/>
        <v>0</v>
      </c>
    </row>
    <row r="147" spans="14:16" x14ac:dyDescent="0.15">
      <c r="N147" s="352">
        <f t="shared" si="9"/>
        <v>44430</v>
      </c>
      <c r="O147" s="25">
        <f t="shared" si="7"/>
        <v>44430</v>
      </c>
      <c r="P147" s="21">
        <f t="shared" si="8"/>
        <v>0</v>
      </c>
    </row>
    <row r="148" spans="14:16" x14ac:dyDescent="0.15">
      <c r="N148" s="352">
        <f t="shared" si="9"/>
        <v>44431</v>
      </c>
      <c r="O148" s="25">
        <f t="shared" si="7"/>
        <v>44431</v>
      </c>
      <c r="P148" s="21">
        <f t="shared" si="8"/>
        <v>0</v>
      </c>
    </row>
    <row r="149" spans="14:16" x14ac:dyDescent="0.15">
      <c r="N149" s="352">
        <f t="shared" si="9"/>
        <v>44432</v>
      </c>
      <c r="O149" s="25">
        <f t="shared" si="7"/>
        <v>44432</v>
      </c>
      <c r="P149" s="21">
        <f t="shared" si="8"/>
        <v>0</v>
      </c>
    </row>
    <row r="150" spans="14:16" x14ac:dyDescent="0.15">
      <c r="N150" s="352">
        <f t="shared" si="9"/>
        <v>44433</v>
      </c>
      <c r="O150" s="25">
        <f t="shared" si="7"/>
        <v>44433</v>
      </c>
      <c r="P150" s="21">
        <f t="shared" si="8"/>
        <v>8</v>
      </c>
    </row>
    <row r="151" spans="14:16" x14ac:dyDescent="0.15">
      <c r="N151" s="352">
        <f t="shared" si="9"/>
        <v>44434</v>
      </c>
      <c r="O151" s="25">
        <f t="shared" si="7"/>
        <v>44434</v>
      </c>
      <c r="P151" s="21">
        <f t="shared" si="8"/>
        <v>8</v>
      </c>
    </row>
    <row r="152" spans="14:16" x14ac:dyDescent="0.15">
      <c r="N152" s="352">
        <f t="shared" si="9"/>
        <v>44435</v>
      </c>
      <c r="O152" s="25">
        <f t="shared" si="7"/>
        <v>44435</v>
      </c>
      <c r="P152" s="21">
        <f t="shared" si="8"/>
        <v>8</v>
      </c>
    </row>
    <row r="153" spans="14:16" x14ac:dyDescent="0.15">
      <c r="N153" s="352">
        <f t="shared" si="9"/>
        <v>44436</v>
      </c>
      <c r="O153" s="25">
        <f t="shared" si="7"/>
        <v>44436</v>
      </c>
      <c r="P153" s="21">
        <f t="shared" si="8"/>
        <v>0</v>
      </c>
    </row>
    <row r="154" spans="14:16" x14ac:dyDescent="0.15">
      <c r="N154" s="352">
        <f t="shared" si="9"/>
        <v>44437</v>
      </c>
      <c r="O154" s="25">
        <f t="shared" si="7"/>
        <v>44437</v>
      </c>
      <c r="P154" s="21">
        <f t="shared" si="8"/>
        <v>0</v>
      </c>
    </row>
    <row r="155" spans="14:16" x14ac:dyDescent="0.15">
      <c r="N155" s="352">
        <f t="shared" si="9"/>
        <v>44438</v>
      </c>
      <c r="O155" s="25">
        <f t="shared" si="7"/>
        <v>44438</v>
      </c>
      <c r="P155" s="21">
        <f t="shared" si="8"/>
        <v>8</v>
      </c>
    </row>
    <row r="156" spans="14:16" x14ac:dyDescent="0.15">
      <c r="N156" s="352">
        <f t="shared" si="9"/>
        <v>44439</v>
      </c>
      <c r="O156" s="25">
        <f t="shared" si="7"/>
        <v>44439</v>
      </c>
      <c r="P156" s="21">
        <f t="shared" si="8"/>
        <v>8</v>
      </c>
    </row>
    <row r="157" spans="14:16" x14ac:dyDescent="0.15">
      <c r="N157" s="352">
        <f t="shared" si="9"/>
        <v>44440</v>
      </c>
      <c r="O157" s="25">
        <f t="shared" si="7"/>
        <v>44440</v>
      </c>
      <c r="P157" s="21">
        <f t="shared" si="8"/>
        <v>9</v>
      </c>
    </row>
    <row r="158" spans="14:16" x14ac:dyDescent="0.15">
      <c r="N158" s="352">
        <f t="shared" si="9"/>
        <v>44441</v>
      </c>
      <c r="O158" s="25">
        <f t="shared" si="7"/>
        <v>44441</v>
      </c>
      <c r="P158" s="21">
        <f t="shared" si="8"/>
        <v>9</v>
      </c>
    </row>
    <row r="159" spans="14:16" x14ac:dyDescent="0.15">
      <c r="N159" s="352">
        <f t="shared" si="9"/>
        <v>44442</v>
      </c>
      <c r="O159" s="25">
        <f t="shared" si="7"/>
        <v>44442</v>
      </c>
      <c r="P159" s="21">
        <f t="shared" si="8"/>
        <v>9</v>
      </c>
    </row>
    <row r="160" spans="14:16" x14ac:dyDescent="0.15">
      <c r="N160" s="352">
        <f t="shared" si="9"/>
        <v>44443</v>
      </c>
      <c r="O160" s="25">
        <f t="shared" si="7"/>
        <v>44443</v>
      </c>
      <c r="P160" s="21">
        <f t="shared" si="8"/>
        <v>0</v>
      </c>
    </row>
    <row r="161" spans="14:16" x14ac:dyDescent="0.15">
      <c r="N161" s="352">
        <f t="shared" si="9"/>
        <v>44444</v>
      </c>
      <c r="O161" s="25">
        <f t="shared" si="7"/>
        <v>44444</v>
      </c>
      <c r="P161" s="21">
        <f t="shared" si="8"/>
        <v>0</v>
      </c>
    </row>
    <row r="162" spans="14:16" x14ac:dyDescent="0.15">
      <c r="N162" s="352">
        <f t="shared" si="9"/>
        <v>44445</v>
      </c>
      <c r="O162" s="25">
        <f t="shared" si="7"/>
        <v>44445</v>
      </c>
      <c r="P162" s="21">
        <f t="shared" si="8"/>
        <v>9</v>
      </c>
    </row>
    <row r="163" spans="14:16" x14ac:dyDescent="0.15">
      <c r="N163" s="352">
        <f t="shared" si="9"/>
        <v>44446</v>
      </c>
      <c r="O163" s="25">
        <f t="shared" si="7"/>
        <v>44446</v>
      </c>
      <c r="P163" s="21">
        <f t="shared" si="8"/>
        <v>9</v>
      </c>
    </row>
    <row r="164" spans="14:16" x14ac:dyDescent="0.15">
      <c r="N164" s="352">
        <f t="shared" si="9"/>
        <v>44447</v>
      </c>
      <c r="O164" s="25">
        <f t="shared" si="7"/>
        <v>44447</v>
      </c>
      <c r="P164" s="21">
        <f t="shared" si="8"/>
        <v>9</v>
      </c>
    </row>
    <row r="165" spans="14:16" x14ac:dyDescent="0.15">
      <c r="N165" s="352">
        <f t="shared" si="9"/>
        <v>44448</v>
      </c>
      <c r="O165" s="25">
        <f t="shared" si="7"/>
        <v>44448</v>
      </c>
      <c r="P165" s="21">
        <f t="shared" si="8"/>
        <v>9</v>
      </c>
    </row>
    <row r="166" spans="14:16" x14ac:dyDescent="0.15">
      <c r="N166" s="352">
        <f t="shared" si="9"/>
        <v>44449</v>
      </c>
      <c r="O166" s="25">
        <f t="shared" si="7"/>
        <v>44449</v>
      </c>
      <c r="P166" s="21">
        <f t="shared" si="8"/>
        <v>9</v>
      </c>
    </row>
    <row r="167" spans="14:16" x14ac:dyDescent="0.15">
      <c r="N167" s="352">
        <f t="shared" si="9"/>
        <v>44450</v>
      </c>
      <c r="O167" s="25">
        <f t="shared" si="7"/>
        <v>44450</v>
      </c>
      <c r="P167" s="21">
        <f t="shared" si="8"/>
        <v>0</v>
      </c>
    </row>
    <row r="168" spans="14:16" x14ac:dyDescent="0.15">
      <c r="N168" s="352">
        <f t="shared" si="9"/>
        <v>44451</v>
      </c>
      <c r="O168" s="25">
        <f t="shared" si="7"/>
        <v>44451</v>
      </c>
      <c r="P168" s="21">
        <f t="shared" si="8"/>
        <v>9</v>
      </c>
    </row>
    <row r="169" spans="14:16" x14ac:dyDescent="0.15">
      <c r="N169" s="352">
        <f t="shared" si="9"/>
        <v>44452</v>
      </c>
      <c r="O169" s="25">
        <f t="shared" si="7"/>
        <v>44452</v>
      </c>
      <c r="P169" s="21">
        <f t="shared" si="8"/>
        <v>9</v>
      </c>
    </row>
    <row r="170" spans="14:16" x14ac:dyDescent="0.15">
      <c r="N170" s="352">
        <f t="shared" si="9"/>
        <v>44453</v>
      </c>
      <c r="O170" s="25">
        <f t="shared" si="7"/>
        <v>44453</v>
      </c>
      <c r="P170" s="21">
        <f t="shared" si="8"/>
        <v>9</v>
      </c>
    </row>
    <row r="171" spans="14:16" x14ac:dyDescent="0.15">
      <c r="N171" s="352">
        <f t="shared" si="9"/>
        <v>44454</v>
      </c>
      <c r="O171" s="25">
        <f t="shared" si="7"/>
        <v>44454</v>
      </c>
      <c r="P171" s="21">
        <f t="shared" si="8"/>
        <v>400086</v>
      </c>
    </row>
    <row r="172" spans="14:16" x14ac:dyDescent="0.15">
      <c r="N172" s="352">
        <f t="shared" si="9"/>
        <v>44455</v>
      </c>
      <c r="O172" s="25">
        <f t="shared" si="7"/>
        <v>44455</v>
      </c>
      <c r="P172" s="21">
        <f t="shared" si="8"/>
        <v>9</v>
      </c>
    </row>
    <row r="173" spans="14:16" x14ac:dyDescent="0.15">
      <c r="N173" s="352">
        <f t="shared" si="9"/>
        <v>44456</v>
      </c>
      <c r="O173" s="25">
        <f t="shared" si="7"/>
        <v>44456</v>
      </c>
      <c r="P173" s="21">
        <f t="shared" si="8"/>
        <v>9</v>
      </c>
    </row>
    <row r="174" spans="14:16" x14ac:dyDescent="0.15">
      <c r="N174" s="352">
        <f t="shared" si="9"/>
        <v>44457</v>
      </c>
      <c r="O174" s="25">
        <f t="shared" si="7"/>
        <v>44457</v>
      </c>
      <c r="P174" s="21">
        <f t="shared" si="8"/>
        <v>0</v>
      </c>
    </row>
    <row r="175" spans="14:16" x14ac:dyDescent="0.15">
      <c r="N175" s="352">
        <f t="shared" si="9"/>
        <v>44458</v>
      </c>
      <c r="O175" s="25">
        <f t="shared" si="7"/>
        <v>44458</v>
      </c>
      <c r="P175" s="21">
        <f t="shared" si="8"/>
        <v>0</v>
      </c>
    </row>
    <row r="176" spans="14:16" x14ac:dyDescent="0.15">
      <c r="N176" s="352">
        <f t="shared" si="9"/>
        <v>44459</v>
      </c>
      <c r="O176" s="25">
        <f t="shared" si="7"/>
        <v>44459</v>
      </c>
      <c r="P176" s="21">
        <f t="shared" si="8"/>
        <v>400131</v>
      </c>
    </row>
    <row r="177" spans="14:16" x14ac:dyDescent="0.15">
      <c r="N177" s="352">
        <f t="shared" si="9"/>
        <v>44460</v>
      </c>
      <c r="O177" s="25">
        <f t="shared" si="7"/>
        <v>44460</v>
      </c>
      <c r="P177" s="21">
        <f t="shared" si="8"/>
        <v>9</v>
      </c>
    </row>
    <row r="178" spans="14:16" x14ac:dyDescent="0.15">
      <c r="N178" s="352">
        <f t="shared" si="9"/>
        <v>44461</v>
      </c>
      <c r="O178" s="25">
        <f t="shared" si="7"/>
        <v>44461</v>
      </c>
      <c r="P178" s="21">
        <f t="shared" si="8"/>
        <v>9</v>
      </c>
    </row>
    <row r="179" spans="14:16" x14ac:dyDescent="0.15">
      <c r="N179" s="352">
        <f t="shared" si="9"/>
        <v>44462</v>
      </c>
      <c r="O179" s="25">
        <f t="shared" si="7"/>
        <v>44462</v>
      </c>
      <c r="P179" s="21">
        <f t="shared" si="8"/>
        <v>400158</v>
      </c>
    </row>
    <row r="180" spans="14:16" x14ac:dyDescent="0.15">
      <c r="N180" s="352">
        <f t="shared" si="9"/>
        <v>44463</v>
      </c>
      <c r="O180" s="25">
        <f t="shared" si="7"/>
        <v>44463</v>
      </c>
      <c r="P180" s="21">
        <f t="shared" si="8"/>
        <v>9</v>
      </c>
    </row>
    <row r="181" spans="14:16" x14ac:dyDescent="0.15">
      <c r="N181" s="352">
        <f t="shared" si="9"/>
        <v>44464</v>
      </c>
      <c r="O181" s="25">
        <f t="shared" si="7"/>
        <v>44464</v>
      </c>
      <c r="P181" s="21">
        <f t="shared" si="8"/>
        <v>0</v>
      </c>
    </row>
    <row r="182" spans="14:16" x14ac:dyDescent="0.15">
      <c r="N182" s="352">
        <f t="shared" si="9"/>
        <v>44465</v>
      </c>
      <c r="O182" s="25">
        <f t="shared" si="7"/>
        <v>44465</v>
      </c>
      <c r="P182" s="21">
        <f t="shared" si="8"/>
        <v>0</v>
      </c>
    </row>
    <row r="183" spans="14:16" x14ac:dyDescent="0.15">
      <c r="N183" s="352">
        <f t="shared" si="9"/>
        <v>44466</v>
      </c>
      <c r="O183" s="25">
        <f t="shared" si="7"/>
        <v>44466</v>
      </c>
      <c r="P183" s="21">
        <f t="shared" si="8"/>
        <v>9</v>
      </c>
    </row>
    <row r="184" spans="14:16" x14ac:dyDescent="0.15">
      <c r="N184" s="352">
        <f t="shared" si="9"/>
        <v>44467</v>
      </c>
      <c r="O184" s="25">
        <f t="shared" si="7"/>
        <v>44467</v>
      </c>
      <c r="P184" s="21">
        <f t="shared" si="8"/>
        <v>9</v>
      </c>
    </row>
    <row r="185" spans="14:16" x14ac:dyDescent="0.15">
      <c r="N185" s="352">
        <f t="shared" si="9"/>
        <v>44468</v>
      </c>
      <c r="O185" s="25">
        <f t="shared" si="7"/>
        <v>44468</v>
      </c>
      <c r="P185" s="21">
        <f t="shared" si="8"/>
        <v>9</v>
      </c>
    </row>
    <row r="186" spans="14:16" x14ac:dyDescent="0.15">
      <c r="N186" s="352">
        <f t="shared" si="9"/>
        <v>44469</v>
      </c>
      <c r="O186" s="25">
        <f t="shared" si="7"/>
        <v>44469</v>
      </c>
      <c r="P186" s="21">
        <f t="shared" si="8"/>
        <v>9</v>
      </c>
    </row>
    <row r="187" spans="14:16" x14ac:dyDescent="0.15">
      <c r="N187" s="352">
        <f t="shared" si="9"/>
        <v>44470</v>
      </c>
      <c r="O187" s="25">
        <f t="shared" si="7"/>
        <v>44470</v>
      </c>
      <c r="P187" s="21">
        <f t="shared" si="8"/>
        <v>10</v>
      </c>
    </row>
    <row r="188" spans="14:16" x14ac:dyDescent="0.15">
      <c r="N188" s="352">
        <f t="shared" si="9"/>
        <v>44471</v>
      </c>
      <c r="O188" s="25">
        <f t="shared" si="7"/>
        <v>44471</v>
      </c>
      <c r="P188" s="21">
        <f t="shared" si="8"/>
        <v>0</v>
      </c>
    </row>
    <row r="189" spans="14:16" x14ac:dyDescent="0.15">
      <c r="N189" s="352">
        <f t="shared" si="9"/>
        <v>44472</v>
      </c>
      <c r="O189" s="25">
        <f t="shared" si="7"/>
        <v>44472</v>
      </c>
      <c r="P189" s="21">
        <f t="shared" si="8"/>
        <v>0</v>
      </c>
    </row>
    <row r="190" spans="14:16" x14ac:dyDescent="0.15">
      <c r="N190" s="352">
        <f t="shared" si="9"/>
        <v>44473</v>
      </c>
      <c r="O190" s="25">
        <f t="shared" si="7"/>
        <v>44473</v>
      </c>
      <c r="P190" s="21">
        <f t="shared" si="8"/>
        <v>10</v>
      </c>
    </row>
    <row r="191" spans="14:16" x14ac:dyDescent="0.15">
      <c r="N191" s="352">
        <f t="shared" si="9"/>
        <v>44474</v>
      </c>
      <c r="O191" s="25">
        <f t="shared" si="7"/>
        <v>44474</v>
      </c>
      <c r="P191" s="21">
        <f t="shared" si="8"/>
        <v>10</v>
      </c>
    </row>
    <row r="192" spans="14:16" x14ac:dyDescent="0.15">
      <c r="N192" s="352">
        <f t="shared" si="9"/>
        <v>44475</v>
      </c>
      <c r="O192" s="25">
        <f t="shared" si="7"/>
        <v>44475</v>
      </c>
      <c r="P192" s="21">
        <f t="shared" si="8"/>
        <v>10</v>
      </c>
    </row>
    <row r="193" spans="14:16" x14ac:dyDescent="0.15">
      <c r="N193" s="352">
        <f t="shared" si="9"/>
        <v>44476</v>
      </c>
      <c r="O193" s="25">
        <f t="shared" si="7"/>
        <v>44476</v>
      </c>
      <c r="P193" s="21">
        <f t="shared" si="8"/>
        <v>10</v>
      </c>
    </row>
    <row r="194" spans="14:16" x14ac:dyDescent="0.15">
      <c r="N194" s="352">
        <f t="shared" si="9"/>
        <v>44477</v>
      </c>
      <c r="O194" s="25">
        <f t="shared" si="7"/>
        <v>44477</v>
      </c>
      <c r="P194" s="21">
        <f t="shared" si="8"/>
        <v>10</v>
      </c>
    </row>
    <row r="195" spans="14:16" x14ac:dyDescent="0.15">
      <c r="N195" s="352">
        <f t="shared" si="9"/>
        <v>44478</v>
      </c>
      <c r="O195" s="25">
        <f t="shared" si="7"/>
        <v>44478</v>
      </c>
      <c r="P195" s="21">
        <f t="shared" si="8"/>
        <v>0</v>
      </c>
    </row>
    <row r="196" spans="14:16" x14ac:dyDescent="0.15">
      <c r="N196" s="352">
        <f t="shared" si="9"/>
        <v>44479</v>
      </c>
      <c r="O196" s="25">
        <f t="shared" ref="O196:O259" si="10">N196</f>
        <v>44479</v>
      </c>
      <c r="P196" s="21">
        <f t="shared" ref="P196:P259" si="11">MONTH(N196)*IF(OR(WEEKDAY(N196)=7,WEEKDAY(N196)=1),0,1)*IF(ISNA(VLOOKUP(N196,$B$7:$D$35,3,FALSE)),"1",VLOOKUP(N196,$B$7:$D$35,1,FALSE))*IF(OR(AND(N196&gt;=$B$39,N196&lt;=$D$39),AND(N196&gt;=$B$40,N196&lt;=$D$40),AND(N196&gt;=$B$41,N196&lt;=$D$41),AND(N196&gt;=$B$42,N196&lt;=$D$42)),0,1)+IF(COUNTIF($E$7:$G$10,N196)=1,MONTH(N196),0)</f>
        <v>0</v>
      </c>
    </row>
    <row r="197" spans="14:16" x14ac:dyDescent="0.15">
      <c r="N197" s="352">
        <f t="shared" si="9"/>
        <v>44480</v>
      </c>
      <c r="O197" s="25">
        <f t="shared" si="10"/>
        <v>44480</v>
      </c>
      <c r="P197" s="21">
        <f t="shared" si="11"/>
        <v>10</v>
      </c>
    </row>
    <row r="198" spans="14:16" x14ac:dyDescent="0.15">
      <c r="N198" s="352">
        <f t="shared" ref="N198:N261" si="12">N197+1</f>
        <v>44481</v>
      </c>
      <c r="O198" s="25">
        <f t="shared" si="10"/>
        <v>44481</v>
      </c>
      <c r="P198" s="21">
        <f t="shared" si="11"/>
        <v>10</v>
      </c>
    </row>
    <row r="199" spans="14:16" x14ac:dyDescent="0.15">
      <c r="N199" s="352">
        <f t="shared" si="12"/>
        <v>44482</v>
      </c>
      <c r="O199" s="25">
        <f t="shared" si="10"/>
        <v>44482</v>
      </c>
      <c r="P199" s="21">
        <f t="shared" si="11"/>
        <v>10</v>
      </c>
    </row>
    <row r="200" spans="14:16" x14ac:dyDescent="0.15">
      <c r="N200" s="352">
        <f t="shared" si="12"/>
        <v>44483</v>
      </c>
      <c r="O200" s="25">
        <f t="shared" si="10"/>
        <v>44483</v>
      </c>
      <c r="P200" s="21">
        <f t="shared" si="11"/>
        <v>10</v>
      </c>
    </row>
    <row r="201" spans="14:16" x14ac:dyDescent="0.15">
      <c r="N201" s="352">
        <f t="shared" si="12"/>
        <v>44484</v>
      </c>
      <c r="O201" s="25">
        <f t="shared" si="10"/>
        <v>44484</v>
      </c>
      <c r="P201" s="21">
        <f t="shared" si="11"/>
        <v>10</v>
      </c>
    </row>
    <row r="202" spans="14:16" x14ac:dyDescent="0.15">
      <c r="N202" s="352">
        <f t="shared" si="12"/>
        <v>44485</v>
      </c>
      <c r="O202" s="25">
        <f t="shared" si="10"/>
        <v>44485</v>
      </c>
      <c r="P202" s="21">
        <f t="shared" si="11"/>
        <v>0</v>
      </c>
    </row>
    <row r="203" spans="14:16" x14ac:dyDescent="0.15">
      <c r="N203" s="352">
        <f t="shared" si="12"/>
        <v>44486</v>
      </c>
      <c r="O203" s="25">
        <f t="shared" si="10"/>
        <v>44486</v>
      </c>
      <c r="P203" s="21">
        <f t="shared" si="11"/>
        <v>10</v>
      </c>
    </row>
    <row r="204" spans="14:16" x14ac:dyDescent="0.15">
      <c r="N204" s="352">
        <f t="shared" si="12"/>
        <v>44487</v>
      </c>
      <c r="O204" s="25">
        <f t="shared" si="10"/>
        <v>44487</v>
      </c>
      <c r="P204" s="21">
        <f t="shared" si="11"/>
        <v>444870</v>
      </c>
    </row>
    <row r="205" spans="14:16" x14ac:dyDescent="0.15">
      <c r="N205" s="352">
        <f t="shared" si="12"/>
        <v>44488</v>
      </c>
      <c r="O205" s="25">
        <f t="shared" si="10"/>
        <v>44488</v>
      </c>
      <c r="P205" s="21">
        <f t="shared" si="11"/>
        <v>10</v>
      </c>
    </row>
    <row r="206" spans="14:16" x14ac:dyDescent="0.15">
      <c r="N206" s="352">
        <f t="shared" si="12"/>
        <v>44489</v>
      </c>
      <c r="O206" s="25">
        <f t="shared" si="10"/>
        <v>44489</v>
      </c>
      <c r="P206" s="21">
        <f t="shared" si="11"/>
        <v>10</v>
      </c>
    </row>
    <row r="207" spans="14:16" x14ac:dyDescent="0.15">
      <c r="N207" s="352">
        <f t="shared" si="12"/>
        <v>44490</v>
      </c>
      <c r="O207" s="25">
        <f t="shared" si="10"/>
        <v>44490</v>
      </c>
      <c r="P207" s="21">
        <f t="shared" si="11"/>
        <v>10</v>
      </c>
    </row>
    <row r="208" spans="14:16" x14ac:dyDescent="0.15">
      <c r="N208" s="352">
        <f t="shared" si="12"/>
        <v>44491</v>
      </c>
      <c r="O208" s="25">
        <f t="shared" si="10"/>
        <v>44491</v>
      </c>
      <c r="P208" s="21">
        <v>10</v>
      </c>
    </row>
    <row r="209" spans="14:16" x14ac:dyDescent="0.15">
      <c r="N209" s="352">
        <f t="shared" si="12"/>
        <v>44492</v>
      </c>
      <c r="O209" s="25">
        <f t="shared" si="10"/>
        <v>44492</v>
      </c>
      <c r="P209" s="21">
        <f t="shared" si="11"/>
        <v>0</v>
      </c>
    </row>
    <row r="210" spans="14:16" x14ac:dyDescent="0.15">
      <c r="N210" s="352">
        <f t="shared" si="12"/>
        <v>44493</v>
      </c>
      <c r="O210" s="25">
        <f t="shared" si="10"/>
        <v>44493</v>
      </c>
      <c r="P210" s="21">
        <f t="shared" si="11"/>
        <v>0</v>
      </c>
    </row>
    <row r="211" spans="14:16" x14ac:dyDescent="0.15">
      <c r="N211" s="352">
        <f t="shared" si="12"/>
        <v>44494</v>
      </c>
      <c r="O211" s="25">
        <f t="shared" si="10"/>
        <v>44494</v>
      </c>
      <c r="P211" s="21">
        <v>10</v>
      </c>
    </row>
    <row r="212" spans="14:16" x14ac:dyDescent="0.15">
      <c r="N212" s="352">
        <f t="shared" si="12"/>
        <v>44495</v>
      </c>
      <c r="O212" s="25">
        <f t="shared" si="10"/>
        <v>44495</v>
      </c>
      <c r="P212" s="21">
        <f t="shared" si="11"/>
        <v>10</v>
      </c>
    </row>
    <row r="213" spans="14:16" x14ac:dyDescent="0.15">
      <c r="N213" s="352">
        <f t="shared" si="12"/>
        <v>44496</v>
      </c>
      <c r="O213" s="25">
        <f t="shared" si="10"/>
        <v>44496</v>
      </c>
      <c r="P213" s="21">
        <f t="shared" si="11"/>
        <v>10</v>
      </c>
    </row>
    <row r="214" spans="14:16" x14ac:dyDescent="0.15">
      <c r="N214" s="352">
        <f t="shared" si="12"/>
        <v>44497</v>
      </c>
      <c r="O214" s="25">
        <f t="shared" si="10"/>
        <v>44497</v>
      </c>
      <c r="P214" s="21">
        <f t="shared" si="11"/>
        <v>10</v>
      </c>
    </row>
    <row r="215" spans="14:16" x14ac:dyDescent="0.15">
      <c r="N215" s="352">
        <f t="shared" si="12"/>
        <v>44498</v>
      </c>
      <c r="O215" s="25">
        <f t="shared" si="10"/>
        <v>44498</v>
      </c>
      <c r="P215" s="21">
        <f t="shared" si="11"/>
        <v>10</v>
      </c>
    </row>
    <row r="216" spans="14:16" x14ac:dyDescent="0.15">
      <c r="N216" s="352">
        <f t="shared" si="12"/>
        <v>44499</v>
      </c>
      <c r="O216" s="25">
        <f t="shared" si="10"/>
        <v>44499</v>
      </c>
      <c r="P216" s="21">
        <f t="shared" si="11"/>
        <v>10</v>
      </c>
    </row>
    <row r="217" spans="14:16" x14ac:dyDescent="0.15">
      <c r="N217" s="352">
        <f t="shared" si="12"/>
        <v>44500</v>
      </c>
      <c r="O217" s="25">
        <f t="shared" si="10"/>
        <v>44500</v>
      </c>
      <c r="P217" s="21">
        <f t="shared" si="11"/>
        <v>0</v>
      </c>
    </row>
    <row r="218" spans="14:16" x14ac:dyDescent="0.15">
      <c r="N218" s="352">
        <f t="shared" si="12"/>
        <v>44501</v>
      </c>
      <c r="O218" s="25">
        <f t="shared" si="10"/>
        <v>44501</v>
      </c>
      <c r="P218" s="21">
        <f t="shared" si="11"/>
        <v>489511</v>
      </c>
    </row>
    <row r="219" spans="14:16" x14ac:dyDescent="0.15">
      <c r="N219" s="352">
        <f t="shared" si="12"/>
        <v>44502</v>
      </c>
      <c r="O219" s="25">
        <f t="shared" si="10"/>
        <v>44502</v>
      </c>
      <c r="P219" s="21">
        <f t="shared" si="11"/>
        <v>11</v>
      </c>
    </row>
    <row r="220" spans="14:16" x14ac:dyDescent="0.15">
      <c r="N220" s="352">
        <f t="shared" si="12"/>
        <v>44503</v>
      </c>
      <c r="O220" s="25">
        <f t="shared" si="10"/>
        <v>44503</v>
      </c>
      <c r="P220" s="21">
        <f t="shared" si="11"/>
        <v>489533</v>
      </c>
    </row>
    <row r="221" spans="14:16" x14ac:dyDescent="0.15">
      <c r="N221" s="352">
        <f t="shared" si="12"/>
        <v>44504</v>
      </c>
      <c r="O221" s="25">
        <f t="shared" si="10"/>
        <v>44504</v>
      </c>
      <c r="P221" s="21">
        <f t="shared" si="11"/>
        <v>11</v>
      </c>
    </row>
    <row r="222" spans="14:16" x14ac:dyDescent="0.15">
      <c r="N222" s="352">
        <f t="shared" si="12"/>
        <v>44505</v>
      </c>
      <c r="O222" s="25">
        <f t="shared" si="10"/>
        <v>44505</v>
      </c>
      <c r="P222" s="21">
        <f t="shared" si="11"/>
        <v>11</v>
      </c>
    </row>
    <row r="223" spans="14:16" x14ac:dyDescent="0.15">
      <c r="N223" s="352">
        <f t="shared" si="12"/>
        <v>44506</v>
      </c>
      <c r="O223" s="25">
        <f t="shared" si="10"/>
        <v>44506</v>
      </c>
      <c r="P223" s="21">
        <f t="shared" si="11"/>
        <v>0</v>
      </c>
    </row>
    <row r="224" spans="14:16" x14ac:dyDescent="0.15">
      <c r="N224" s="352">
        <f t="shared" si="12"/>
        <v>44507</v>
      </c>
      <c r="O224" s="25">
        <f t="shared" si="10"/>
        <v>44507</v>
      </c>
      <c r="P224" s="21">
        <f t="shared" si="11"/>
        <v>0</v>
      </c>
    </row>
    <row r="225" spans="14:16" x14ac:dyDescent="0.15">
      <c r="N225" s="352">
        <f t="shared" si="12"/>
        <v>44508</v>
      </c>
      <c r="O225" s="25">
        <f t="shared" si="10"/>
        <v>44508</v>
      </c>
      <c r="P225" s="21">
        <f t="shared" si="11"/>
        <v>11</v>
      </c>
    </row>
    <row r="226" spans="14:16" x14ac:dyDescent="0.15">
      <c r="N226" s="352">
        <f t="shared" si="12"/>
        <v>44509</v>
      </c>
      <c r="O226" s="25">
        <f t="shared" si="10"/>
        <v>44509</v>
      </c>
      <c r="P226" s="21">
        <f t="shared" si="11"/>
        <v>11</v>
      </c>
    </row>
    <row r="227" spans="14:16" x14ac:dyDescent="0.15">
      <c r="N227" s="352">
        <f t="shared" si="12"/>
        <v>44510</v>
      </c>
      <c r="O227" s="25">
        <f t="shared" si="10"/>
        <v>44510</v>
      </c>
      <c r="P227" s="21">
        <f t="shared" si="11"/>
        <v>11</v>
      </c>
    </row>
    <row r="228" spans="14:16" x14ac:dyDescent="0.15">
      <c r="N228" s="352">
        <f t="shared" si="12"/>
        <v>44511</v>
      </c>
      <c r="O228" s="25">
        <f t="shared" si="10"/>
        <v>44511</v>
      </c>
      <c r="P228" s="21">
        <f t="shared" si="11"/>
        <v>11</v>
      </c>
    </row>
    <row r="229" spans="14:16" x14ac:dyDescent="0.15">
      <c r="N229" s="352">
        <f t="shared" si="12"/>
        <v>44512</v>
      </c>
      <c r="O229" s="25">
        <f t="shared" si="10"/>
        <v>44512</v>
      </c>
      <c r="P229" s="21">
        <f t="shared" si="11"/>
        <v>11</v>
      </c>
    </row>
    <row r="230" spans="14:16" x14ac:dyDescent="0.15">
      <c r="N230" s="352">
        <f t="shared" si="12"/>
        <v>44513</v>
      </c>
      <c r="O230" s="25">
        <f t="shared" si="10"/>
        <v>44513</v>
      </c>
      <c r="P230" s="21">
        <f t="shared" si="11"/>
        <v>0</v>
      </c>
    </row>
    <row r="231" spans="14:16" x14ac:dyDescent="0.15">
      <c r="N231" s="352">
        <f t="shared" si="12"/>
        <v>44514</v>
      </c>
      <c r="O231" s="25">
        <f t="shared" si="10"/>
        <v>44514</v>
      </c>
      <c r="P231" s="21">
        <f t="shared" si="11"/>
        <v>0</v>
      </c>
    </row>
    <row r="232" spans="14:16" x14ac:dyDescent="0.15">
      <c r="N232" s="352">
        <f t="shared" si="12"/>
        <v>44515</v>
      </c>
      <c r="O232" s="25">
        <f t="shared" si="10"/>
        <v>44515</v>
      </c>
      <c r="P232" s="21">
        <f t="shared" si="11"/>
        <v>11</v>
      </c>
    </row>
    <row r="233" spans="14:16" x14ac:dyDescent="0.15">
      <c r="N233" s="352">
        <f t="shared" si="12"/>
        <v>44516</v>
      </c>
      <c r="O233" s="25">
        <f t="shared" si="10"/>
        <v>44516</v>
      </c>
      <c r="P233" s="21">
        <f t="shared" si="11"/>
        <v>11</v>
      </c>
    </row>
    <row r="234" spans="14:16" x14ac:dyDescent="0.15">
      <c r="N234" s="352">
        <f t="shared" si="12"/>
        <v>44517</v>
      </c>
      <c r="O234" s="25">
        <f t="shared" si="10"/>
        <v>44517</v>
      </c>
      <c r="P234" s="21">
        <f t="shared" si="11"/>
        <v>11</v>
      </c>
    </row>
    <row r="235" spans="14:16" x14ac:dyDescent="0.15">
      <c r="N235" s="352">
        <f t="shared" si="12"/>
        <v>44518</v>
      </c>
      <c r="O235" s="25">
        <f t="shared" si="10"/>
        <v>44518</v>
      </c>
      <c r="P235" s="21">
        <f t="shared" si="11"/>
        <v>11</v>
      </c>
    </row>
    <row r="236" spans="14:16" x14ac:dyDescent="0.15">
      <c r="N236" s="352">
        <f t="shared" si="12"/>
        <v>44519</v>
      </c>
      <c r="O236" s="25">
        <f t="shared" si="10"/>
        <v>44519</v>
      </c>
      <c r="P236" s="21">
        <f t="shared" si="11"/>
        <v>11</v>
      </c>
    </row>
    <row r="237" spans="14:16" x14ac:dyDescent="0.15">
      <c r="N237" s="352">
        <f t="shared" si="12"/>
        <v>44520</v>
      </c>
      <c r="O237" s="25">
        <f t="shared" si="10"/>
        <v>44520</v>
      </c>
      <c r="P237" s="21">
        <f t="shared" si="11"/>
        <v>0</v>
      </c>
    </row>
    <row r="238" spans="14:16" x14ac:dyDescent="0.15">
      <c r="N238" s="352">
        <f t="shared" si="12"/>
        <v>44521</v>
      </c>
      <c r="O238" s="25">
        <f t="shared" si="10"/>
        <v>44521</v>
      </c>
      <c r="P238" s="21">
        <f t="shared" si="11"/>
        <v>0</v>
      </c>
    </row>
    <row r="239" spans="14:16" x14ac:dyDescent="0.15">
      <c r="N239" s="352">
        <f t="shared" si="12"/>
        <v>44522</v>
      </c>
      <c r="O239" s="25">
        <f t="shared" si="10"/>
        <v>44522</v>
      </c>
      <c r="P239" s="21">
        <f t="shared" si="11"/>
        <v>11</v>
      </c>
    </row>
    <row r="240" spans="14:16" x14ac:dyDescent="0.15">
      <c r="N240" s="352">
        <f t="shared" si="12"/>
        <v>44523</v>
      </c>
      <c r="O240" s="25">
        <f t="shared" si="10"/>
        <v>44523</v>
      </c>
      <c r="P240" s="21">
        <f t="shared" si="11"/>
        <v>489753</v>
      </c>
    </row>
    <row r="241" spans="14:16" x14ac:dyDescent="0.15">
      <c r="N241" s="352">
        <f t="shared" si="12"/>
        <v>44524</v>
      </c>
      <c r="O241" s="25">
        <f t="shared" si="10"/>
        <v>44524</v>
      </c>
      <c r="P241" s="21">
        <f t="shared" si="11"/>
        <v>11</v>
      </c>
    </row>
    <row r="242" spans="14:16" x14ac:dyDescent="0.15">
      <c r="N242" s="352">
        <f t="shared" si="12"/>
        <v>44525</v>
      </c>
      <c r="O242" s="25">
        <f t="shared" si="10"/>
        <v>44525</v>
      </c>
      <c r="P242" s="21">
        <f t="shared" si="11"/>
        <v>11</v>
      </c>
    </row>
    <row r="243" spans="14:16" x14ac:dyDescent="0.15">
      <c r="N243" s="352">
        <f t="shared" si="12"/>
        <v>44526</v>
      </c>
      <c r="O243" s="25">
        <f t="shared" si="10"/>
        <v>44526</v>
      </c>
      <c r="P243" s="21">
        <f t="shared" si="11"/>
        <v>11</v>
      </c>
    </row>
    <row r="244" spans="14:16" x14ac:dyDescent="0.15">
      <c r="N244" s="352">
        <f t="shared" si="12"/>
        <v>44527</v>
      </c>
      <c r="O244" s="25">
        <f t="shared" si="10"/>
        <v>44527</v>
      </c>
      <c r="P244" s="21">
        <f t="shared" si="11"/>
        <v>0</v>
      </c>
    </row>
    <row r="245" spans="14:16" x14ac:dyDescent="0.15">
      <c r="N245" s="352">
        <f t="shared" si="12"/>
        <v>44528</v>
      </c>
      <c r="O245" s="25">
        <f t="shared" si="10"/>
        <v>44528</v>
      </c>
      <c r="P245" s="21">
        <f t="shared" si="11"/>
        <v>0</v>
      </c>
    </row>
    <row r="246" spans="14:16" x14ac:dyDescent="0.15">
      <c r="N246" s="352">
        <f t="shared" si="12"/>
        <v>44529</v>
      </c>
      <c r="O246" s="25">
        <f t="shared" si="10"/>
        <v>44529</v>
      </c>
      <c r="P246" s="21">
        <f t="shared" si="11"/>
        <v>11</v>
      </c>
    </row>
    <row r="247" spans="14:16" x14ac:dyDescent="0.15">
      <c r="N247" s="352">
        <f t="shared" si="12"/>
        <v>44530</v>
      </c>
      <c r="O247" s="25">
        <f t="shared" si="10"/>
        <v>44530</v>
      </c>
      <c r="P247" s="21">
        <f t="shared" si="11"/>
        <v>11</v>
      </c>
    </row>
    <row r="248" spans="14:16" x14ac:dyDescent="0.15">
      <c r="N248" s="352">
        <f t="shared" si="12"/>
        <v>44531</v>
      </c>
      <c r="O248" s="25">
        <f t="shared" si="10"/>
        <v>44531</v>
      </c>
      <c r="P248" s="21">
        <f t="shared" si="11"/>
        <v>12</v>
      </c>
    </row>
    <row r="249" spans="14:16" x14ac:dyDescent="0.15">
      <c r="N249" s="352">
        <f t="shared" si="12"/>
        <v>44532</v>
      </c>
      <c r="O249" s="25">
        <f t="shared" si="10"/>
        <v>44532</v>
      </c>
      <c r="P249" s="21">
        <f t="shared" si="11"/>
        <v>12</v>
      </c>
    </row>
    <row r="250" spans="14:16" x14ac:dyDescent="0.15">
      <c r="N250" s="352">
        <f t="shared" si="12"/>
        <v>44533</v>
      </c>
      <c r="O250" s="25">
        <f t="shared" si="10"/>
        <v>44533</v>
      </c>
      <c r="P250" s="21">
        <f t="shared" si="11"/>
        <v>12</v>
      </c>
    </row>
    <row r="251" spans="14:16" x14ac:dyDescent="0.15">
      <c r="N251" s="352">
        <f t="shared" si="12"/>
        <v>44534</v>
      </c>
      <c r="O251" s="25">
        <f t="shared" si="10"/>
        <v>44534</v>
      </c>
      <c r="P251" s="21">
        <f t="shared" si="11"/>
        <v>0</v>
      </c>
    </row>
    <row r="252" spans="14:16" x14ac:dyDescent="0.15">
      <c r="N252" s="352">
        <f t="shared" si="12"/>
        <v>44535</v>
      </c>
      <c r="O252" s="25">
        <f t="shared" si="10"/>
        <v>44535</v>
      </c>
      <c r="P252" s="21">
        <f t="shared" si="11"/>
        <v>0</v>
      </c>
    </row>
    <row r="253" spans="14:16" x14ac:dyDescent="0.15">
      <c r="N253" s="352">
        <f t="shared" si="12"/>
        <v>44536</v>
      </c>
      <c r="O253" s="25">
        <f t="shared" si="10"/>
        <v>44536</v>
      </c>
      <c r="P253" s="21">
        <f t="shared" si="11"/>
        <v>12</v>
      </c>
    </row>
    <row r="254" spans="14:16" x14ac:dyDescent="0.15">
      <c r="N254" s="352">
        <f t="shared" si="12"/>
        <v>44537</v>
      </c>
      <c r="O254" s="25">
        <f t="shared" si="10"/>
        <v>44537</v>
      </c>
      <c r="P254" s="21">
        <f t="shared" si="11"/>
        <v>12</v>
      </c>
    </row>
    <row r="255" spans="14:16" x14ac:dyDescent="0.15">
      <c r="N255" s="352">
        <f t="shared" si="12"/>
        <v>44538</v>
      </c>
      <c r="O255" s="25">
        <f t="shared" si="10"/>
        <v>44538</v>
      </c>
      <c r="P255" s="21">
        <f t="shared" si="11"/>
        <v>12</v>
      </c>
    </row>
    <row r="256" spans="14:16" x14ac:dyDescent="0.15">
      <c r="N256" s="352">
        <f t="shared" si="12"/>
        <v>44539</v>
      </c>
      <c r="O256" s="25">
        <f t="shared" si="10"/>
        <v>44539</v>
      </c>
      <c r="P256" s="21">
        <f t="shared" si="11"/>
        <v>12</v>
      </c>
    </row>
    <row r="257" spans="14:16" x14ac:dyDescent="0.15">
      <c r="N257" s="352">
        <f t="shared" si="12"/>
        <v>44540</v>
      </c>
      <c r="O257" s="25">
        <f t="shared" si="10"/>
        <v>44540</v>
      </c>
      <c r="P257" s="21">
        <f t="shared" si="11"/>
        <v>12</v>
      </c>
    </row>
    <row r="258" spans="14:16" x14ac:dyDescent="0.15">
      <c r="N258" s="352">
        <f t="shared" si="12"/>
        <v>44541</v>
      </c>
      <c r="O258" s="25">
        <f t="shared" si="10"/>
        <v>44541</v>
      </c>
      <c r="P258" s="21">
        <f t="shared" si="11"/>
        <v>0</v>
      </c>
    </row>
    <row r="259" spans="14:16" x14ac:dyDescent="0.15">
      <c r="N259" s="352">
        <f t="shared" si="12"/>
        <v>44542</v>
      </c>
      <c r="O259" s="25">
        <f t="shared" si="10"/>
        <v>44542</v>
      </c>
      <c r="P259" s="21">
        <f t="shared" si="11"/>
        <v>0</v>
      </c>
    </row>
    <row r="260" spans="14:16" x14ac:dyDescent="0.15">
      <c r="N260" s="352">
        <f t="shared" si="12"/>
        <v>44543</v>
      </c>
      <c r="O260" s="25">
        <f t="shared" ref="O260:O323" si="13">N260</f>
        <v>44543</v>
      </c>
      <c r="P260" s="21">
        <f t="shared" ref="P260:P323" si="14">MONTH(N260)*IF(OR(WEEKDAY(N260)=7,WEEKDAY(N260)=1),0,1)*IF(ISNA(VLOOKUP(N260,$B$7:$D$35,3,FALSE)),"1",VLOOKUP(N260,$B$7:$D$35,1,FALSE))*IF(OR(AND(N260&gt;=$B$39,N260&lt;=$D$39),AND(N260&gt;=$B$40,N260&lt;=$D$40),AND(N260&gt;=$B$41,N260&lt;=$D$41),AND(N260&gt;=$B$42,N260&lt;=$D$42)),0,1)+IF(COUNTIF($E$7:$G$10,N260)=1,MONTH(N260),0)</f>
        <v>12</v>
      </c>
    </row>
    <row r="261" spans="14:16" x14ac:dyDescent="0.15">
      <c r="N261" s="352">
        <f t="shared" si="12"/>
        <v>44544</v>
      </c>
      <c r="O261" s="25">
        <f t="shared" si="13"/>
        <v>44544</v>
      </c>
      <c r="P261" s="21">
        <f t="shared" si="14"/>
        <v>12</v>
      </c>
    </row>
    <row r="262" spans="14:16" x14ac:dyDescent="0.15">
      <c r="N262" s="352">
        <f t="shared" ref="N262:N325" si="15">N261+1</f>
        <v>44545</v>
      </c>
      <c r="O262" s="25">
        <f t="shared" si="13"/>
        <v>44545</v>
      </c>
      <c r="P262" s="21">
        <f t="shared" si="14"/>
        <v>12</v>
      </c>
    </row>
    <row r="263" spans="14:16" x14ac:dyDescent="0.15">
      <c r="N263" s="352">
        <f t="shared" si="15"/>
        <v>44546</v>
      </c>
      <c r="O263" s="25">
        <f t="shared" si="13"/>
        <v>44546</v>
      </c>
      <c r="P263" s="21">
        <f t="shared" si="14"/>
        <v>12</v>
      </c>
    </row>
    <row r="264" spans="14:16" x14ac:dyDescent="0.15">
      <c r="N264" s="352">
        <f t="shared" si="15"/>
        <v>44547</v>
      </c>
      <c r="O264" s="25">
        <f t="shared" si="13"/>
        <v>44547</v>
      </c>
      <c r="P264" s="21">
        <f t="shared" si="14"/>
        <v>12</v>
      </c>
    </row>
    <row r="265" spans="14:16" x14ac:dyDescent="0.15">
      <c r="N265" s="352">
        <f t="shared" si="15"/>
        <v>44548</v>
      </c>
      <c r="O265" s="25">
        <f t="shared" si="13"/>
        <v>44548</v>
      </c>
      <c r="P265" s="21">
        <f t="shared" si="14"/>
        <v>0</v>
      </c>
    </row>
    <row r="266" spans="14:16" x14ac:dyDescent="0.15">
      <c r="N266" s="352">
        <f t="shared" si="15"/>
        <v>44549</v>
      </c>
      <c r="O266" s="25">
        <f t="shared" si="13"/>
        <v>44549</v>
      </c>
      <c r="P266" s="21">
        <f t="shared" si="14"/>
        <v>0</v>
      </c>
    </row>
    <row r="267" spans="14:16" x14ac:dyDescent="0.15">
      <c r="N267" s="352">
        <f t="shared" si="15"/>
        <v>44550</v>
      </c>
      <c r="O267" s="25">
        <f t="shared" si="13"/>
        <v>44550</v>
      </c>
      <c r="P267" s="21">
        <f t="shared" si="14"/>
        <v>12</v>
      </c>
    </row>
    <row r="268" spans="14:16" x14ac:dyDescent="0.15">
      <c r="N268" s="352">
        <f t="shared" si="15"/>
        <v>44551</v>
      </c>
      <c r="O268" s="25">
        <f t="shared" si="13"/>
        <v>44551</v>
      </c>
      <c r="P268" s="21">
        <f t="shared" si="14"/>
        <v>12</v>
      </c>
    </row>
    <row r="269" spans="14:16" x14ac:dyDescent="0.15">
      <c r="N269" s="352">
        <f t="shared" si="15"/>
        <v>44552</v>
      </c>
      <c r="O269" s="25">
        <f t="shared" si="13"/>
        <v>44552</v>
      </c>
      <c r="P269" s="21">
        <f t="shared" si="14"/>
        <v>12</v>
      </c>
    </row>
    <row r="270" spans="14:16" x14ac:dyDescent="0.15">
      <c r="N270" s="352">
        <f t="shared" si="15"/>
        <v>44553</v>
      </c>
      <c r="O270" s="25">
        <f t="shared" si="13"/>
        <v>44553</v>
      </c>
      <c r="P270" s="21">
        <f t="shared" si="14"/>
        <v>12</v>
      </c>
    </row>
    <row r="271" spans="14:16" x14ac:dyDescent="0.15">
      <c r="N271" s="352">
        <f t="shared" si="15"/>
        <v>44554</v>
      </c>
      <c r="O271" s="25">
        <f t="shared" si="13"/>
        <v>44554</v>
      </c>
      <c r="P271" s="21">
        <f t="shared" si="14"/>
        <v>0</v>
      </c>
    </row>
    <row r="272" spans="14:16" x14ac:dyDescent="0.15">
      <c r="N272" s="352">
        <f t="shared" si="15"/>
        <v>44555</v>
      </c>
      <c r="O272" s="25">
        <f t="shared" si="13"/>
        <v>44555</v>
      </c>
      <c r="P272" s="21">
        <f t="shared" si="14"/>
        <v>0</v>
      </c>
    </row>
    <row r="273" spans="14:16" x14ac:dyDescent="0.15">
      <c r="N273" s="352">
        <f t="shared" si="15"/>
        <v>44556</v>
      </c>
      <c r="O273" s="25">
        <f t="shared" si="13"/>
        <v>44556</v>
      </c>
      <c r="P273" s="21">
        <f t="shared" si="14"/>
        <v>0</v>
      </c>
    </row>
    <row r="274" spans="14:16" x14ac:dyDescent="0.15">
      <c r="N274" s="352">
        <f t="shared" si="15"/>
        <v>44557</v>
      </c>
      <c r="O274" s="25">
        <f t="shared" si="13"/>
        <v>44557</v>
      </c>
      <c r="P274" s="21">
        <f t="shared" si="14"/>
        <v>0</v>
      </c>
    </row>
    <row r="275" spans="14:16" x14ac:dyDescent="0.15">
      <c r="N275" s="352">
        <f t="shared" si="15"/>
        <v>44558</v>
      </c>
      <c r="O275" s="25">
        <f t="shared" si="13"/>
        <v>44558</v>
      </c>
      <c r="P275" s="21">
        <f t="shared" si="14"/>
        <v>0</v>
      </c>
    </row>
    <row r="276" spans="14:16" x14ac:dyDescent="0.15">
      <c r="N276" s="352">
        <f t="shared" si="15"/>
        <v>44559</v>
      </c>
      <c r="O276" s="25">
        <f t="shared" si="13"/>
        <v>44559</v>
      </c>
      <c r="P276" s="21">
        <f t="shared" si="14"/>
        <v>0</v>
      </c>
    </row>
    <row r="277" spans="14:16" x14ac:dyDescent="0.15">
      <c r="N277" s="352">
        <f t="shared" si="15"/>
        <v>44560</v>
      </c>
      <c r="O277" s="25">
        <f t="shared" si="13"/>
        <v>44560</v>
      </c>
      <c r="P277" s="21">
        <f t="shared" si="14"/>
        <v>0</v>
      </c>
    </row>
    <row r="278" spans="14:16" x14ac:dyDescent="0.15">
      <c r="N278" s="352">
        <f t="shared" si="15"/>
        <v>44561</v>
      </c>
      <c r="O278" s="25">
        <f t="shared" si="13"/>
        <v>44561</v>
      </c>
      <c r="P278" s="21">
        <f t="shared" si="14"/>
        <v>0</v>
      </c>
    </row>
    <row r="279" spans="14:16" x14ac:dyDescent="0.15">
      <c r="N279" s="352">
        <f t="shared" si="15"/>
        <v>44562</v>
      </c>
      <c r="O279" s="25">
        <f t="shared" si="13"/>
        <v>44562</v>
      </c>
      <c r="P279" s="21">
        <f t="shared" si="14"/>
        <v>0</v>
      </c>
    </row>
    <row r="280" spans="14:16" x14ac:dyDescent="0.15">
      <c r="N280" s="352">
        <f t="shared" si="15"/>
        <v>44563</v>
      </c>
      <c r="O280" s="25">
        <f t="shared" si="13"/>
        <v>44563</v>
      </c>
      <c r="P280" s="21">
        <f t="shared" si="14"/>
        <v>0</v>
      </c>
    </row>
    <row r="281" spans="14:16" x14ac:dyDescent="0.15">
      <c r="N281" s="352">
        <f t="shared" si="15"/>
        <v>44564</v>
      </c>
      <c r="O281" s="25">
        <f t="shared" si="13"/>
        <v>44564</v>
      </c>
      <c r="P281" s="21">
        <f t="shared" si="14"/>
        <v>0</v>
      </c>
    </row>
    <row r="282" spans="14:16" x14ac:dyDescent="0.15">
      <c r="N282" s="352">
        <f t="shared" si="15"/>
        <v>44565</v>
      </c>
      <c r="O282" s="25">
        <f t="shared" si="13"/>
        <v>44565</v>
      </c>
      <c r="P282" s="21">
        <f t="shared" si="14"/>
        <v>0</v>
      </c>
    </row>
    <row r="283" spans="14:16" x14ac:dyDescent="0.15">
      <c r="N283" s="352">
        <f t="shared" si="15"/>
        <v>44566</v>
      </c>
      <c r="O283" s="25">
        <f t="shared" si="13"/>
        <v>44566</v>
      </c>
      <c r="P283" s="21">
        <f t="shared" si="14"/>
        <v>0</v>
      </c>
    </row>
    <row r="284" spans="14:16" x14ac:dyDescent="0.15">
      <c r="N284" s="352">
        <f t="shared" si="15"/>
        <v>44567</v>
      </c>
      <c r="O284" s="25">
        <f t="shared" si="13"/>
        <v>44567</v>
      </c>
      <c r="P284" s="21">
        <f t="shared" si="14"/>
        <v>0</v>
      </c>
    </row>
    <row r="285" spans="14:16" x14ac:dyDescent="0.15">
      <c r="N285" s="352">
        <f t="shared" si="15"/>
        <v>44568</v>
      </c>
      <c r="O285" s="25">
        <f t="shared" si="13"/>
        <v>44568</v>
      </c>
      <c r="P285" s="21">
        <f t="shared" si="14"/>
        <v>0</v>
      </c>
    </row>
    <row r="286" spans="14:16" x14ac:dyDescent="0.15">
      <c r="N286" s="352">
        <f t="shared" si="15"/>
        <v>44569</v>
      </c>
      <c r="O286" s="25">
        <f t="shared" si="13"/>
        <v>44569</v>
      </c>
      <c r="P286" s="21">
        <f t="shared" si="14"/>
        <v>0</v>
      </c>
    </row>
    <row r="287" spans="14:16" x14ac:dyDescent="0.15">
      <c r="N287" s="352">
        <f t="shared" si="15"/>
        <v>44570</v>
      </c>
      <c r="O287" s="25">
        <f t="shared" si="13"/>
        <v>44570</v>
      </c>
      <c r="P287" s="21">
        <f t="shared" si="14"/>
        <v>0</v>
      </c>
    </row>
    <row r="288" spans="14:16" x14ac:dyDescent="0.15">
      <c r="N288" s="352">
        <f t="shared" si="15"/>
        <v>44571</v>
      </c>
      <c r="O288" s="25">
        <f t="shared" si="13"/>
        <v>44571</v>
      </c>
      <c r="P288" s="21">
        <f t="shared" si="14"/>
        <v>0</v>
      </c>
    </row>
    <row r="289" spans="14:16" x14ac:dyDescent="0.15">
      <c r="N289" s="352">
        <f t="shared" si="15"/>
        <v>44572</v>
      </c>
      <c r="O289" s="25">
        <f t="shared" si="13"/>
        <v>44572</v>
      </c>
      <c r="P289" s="21">
        <f t="shared" si="14"/>
        <v>1</v>
      </c>
    </row>
    <row r="290" spans="14:16" x14ac:dyDescent="0.15">
      <c r="N290" s="352">
        <f t="shared" si="15"/>
        <v>44573</v>
      </c>
      <c r="O290" s="25">
        <f t="shared" si="13"/>
        <v>44573</v>
      </c>
      <c r="P290" s="21">
        <f t="shared" si="14"/>
        <v>1</v>
      </c>
    </row>
    <row r="291" spans="14:16" x14ac:dyDescent="0.15">
      <c r="N291" s="352">
        <f t="shared" si="15"/>
        <v>44574</v>
      </c>
      <c r="O291" s="25">
        <f t="shared" si="13"/>
        <v>44574</v>
      </c>
      <c r="P291" s="21">
        <f t="shared" si="14"/>
        <v>1</v>
      </c>
    </row>
    <row r="292" spans="14:16" x14ac:dyDescent="0.15">
      <c r="N292" s="352">
        <f t="shared" si="15"/>
        <v>44575</v>
      </c>
      <c r="O292" s="25">
        <f t="shared" si="13"/>
        <v>44575</v>
      </c>
      <c r="P292" s="21">
        <f t="shared" si="14"/>
        <v>1</v>
      </c>
    </row>
    <row r="293" spans="14:16" x14ac:dyDescent="0.15">
      <c r="N293" s="352">
        <f t="shared" si="15"/>
        <v>44576</v>
      </c>
      <c r="O293" s="25">
        <f t="shared" si="13"/>
        <v>44576</v>
      </c>
      <c r="P293" s="21">
        <f t="shared" si="14"/>
        <v>0</v>
      </c>
    </row>
    <row r="294" spans="14:16" x14ac:dyDescent="0.15">
      <c r="N294" s="352">
        <f t="shared" si="15"/>
        <v>44577</v>
      </c>
      <c r="O294" s="25">
        <f t="shared" si="13"/>
        <v>44577</v>
      </c>
      <c r="P294" s="21">
        <f t="shared" si="14"/>
        <v>0</v>
      </c>
    </row>
    <row r="295" spans="14:16" x14ac:dyDescent="0.15">
      <c r="N295" s="352">
        <f t="shared" si="15"/>
        <v>44578</v>
      </c>
      <c r="O295" s="25">
        <f t="shared" si="13"/>
        <v>44578</v>
      </c>
      <c r="P295" s="21">
        <f t="shared" si="14"/>
        <v>1</v>
      </c>
    </row>
    <row r="296" spans="14:16" x14ac:dyDescent="0.15">
      <c r="N296" s="352">
        <f t="shared" si="15"/>
        <v>44579</v>
      </c>
      <c r="O296" s="25">
        <f t="shared" si="13"/>
        <v>44579</v>
      </c>
      <c r="P296" s="21">
        <f t="shared" si="14"/>
        <v>1</v>
      </c>
    </row>
    <row r="297" spans="14:16" x14ac:dyDescent="0.15">
      <c r="N297" s="352">
        <f t="shared" si="15"/>
        <v>44580</v>
      </c>
      <c r="O297" s="25">
        <f t="shared" si="13"/>
        <v>44580</v>
      </c>
      <c r="P297" s="21">
        <f t="shared" si="14"/>
        <v>1</v>
      </c>
    </row>
    <row r="298" spans="14:16" x14ac:dyDescent="0.15">
      <c r="N298" s="352">
        <f t="shared" si="15"/>
        <v>44581</v>
      </c>
      <c r="O298" s="25">
        <f t="shared" si="13"/>
        <v>44581</v>
      </c>
      <c r="P298" s="21">
        <f t="shared" si="14"/>
        <v>1</v>
      </c>
    </row>
    <row r="299" spans="14:16" x14ac:dyDescent="0.15">
      <c r="N299" s="352">
        <f t="shared" si="15"/>
        <v>44582</v>
      </c>
      <c r="O299" s="25">
        <f t="shared" si="13"/>
        <v>44582</v>
      </c>
      <c r="P299" s="21">
        <f t="shared" si="14"/>
        <v>1</v>
      </c>
    </row>
    <row r="300" spans="14:16" x14ac:dyDescent="0.15">
      <c r="N300" s="352">
        <f t="shared" si="15"/>
        <v>44583</v>
      </c>
      <c r="O300" s="25">
        <f t="shared" si="13"/>
        <v>44583</v>
      </c>
      <c r="P300" s="21">
        <f t="shared" si="14"/>
        <v>0</v>
      </c>
    </row>
    <row r="301" spans="14:16" x14ac:dyDescent="0.15">
      <c r="N301" s="352">
        <f t="shared" si="15"/>
        <v>44584</v>
      </c>
      <c r="O301" s="25">
        <f t="shared" si="13"/>
        <v>44584</v>
      </c>
      <c r="P301" s="21">
        <f t="shared" si="14"/>
        <v>0</v>
      </c>
    </row>
    <row r="302" spans="14:16" x14ac:dyDescent="0.15">
      <c r="N302" s="352">
        <f t="shared" si="15"/>
        <v>44585</v>
      </c>
      <c r="O302" s="25">
        <f t="shared" si="13"/>
        <v>44585</v>
      </c>
      <c r="P302" s="21">
        <f t="shared" si="14"/>
        <v>1</v>
      </c>
    </row>
    <row r="303" spans="14:16" x14ac:dyDescent="0.15">
      <c r="N303" s="352">
        <f t="shared" si="15"/>
        <v>44586</v>
      </c>
      <c r="O303" s="25">
        <f t="shared" si="13"/>
        <v>44586</v>
      </c>
      <c r="P303" s="21">
        <f t="shared" si="14"/>
        <v>1</v>
      </c>
    </row>
    <row r="304" spans="14:16" x14ac:dyDescent="0.15">
      <c r="N304" s="352">
        <f t="shared" si="15"/>
        <v>44587</v>
      </c>
      <c r="O304" s="25">
        <f t="shared" si="13"/>
        <v>44587</v>
      </c>
      <c r="P304" s="21">
        <f t="shared" si="14"/>
        <v>1</v>
      </c>
    </row>
    <row r="305" spans="14:16" x14ac:dyDescent="0.15">
      <c r="N305" s="352">
        <f t="shared" si="15"/>
        <v>44588</v>
      </c>
      <c r="O305" s="25">
        <f t="shared" si="13"/>
        <v>44588</v>
      </c>
      <c r="P305" s="21">
        <f t="shared" si="14"/>
        <v>1</v>
      </c>
    </row>
    <row r="306" spans="14:16" x14ac:dyDescent="0.15">
      <c r="N306" s="352">
        <f t="shared" si="15"/>
        <v>44589</v>
      </c>
      <c r="O306" s="25">
        <f t="shared" si="13"/>
        <v>44589</v>
      </c>
      <c r="P306" s="21">
        <f t="shared" si="14"/>
        <v>1</v>
      </c>
    </row>
    <row r="307" spans="14:16" x14ac:dyDescent="0.15">
      <c r="N307" s="352">
        <f t="shared" si="15"/>
        <v>44590</v>
      </c>
      <c r="O307" s="25">
        <f t="shared" si="13"/>
        <v>44590</v>
      </c>
      <c r="P307" s="21">
        <f t="shared" si="14"/>
        <v>0</v>
      </c>
    </row>
    <row r="308" spans="14:16" x14ac:dyDescent="0.15">
      <c r="N308" s="352">
        <f t="shared" si="15"/>
        <v>44591</v>
      </c>
      <c r="O308" s="25">
        <f t="shared" si="13"/>
        <v>44591</v>
      </c>
      <c r="P308" s="21">
        <f t="shared" si="14"/>
        <v>0</v>
      </c>
    </row>
    <row r="309" spans="14:16" x14ac:dyDescent="0.15">
      <c r="N309" s="352">
        <f t="shared" si="15"/>
        <v>44592</v>
      </c>
      <c r="O309" s="25">
        <f t="shared" si="13"/>
        <v>44592</v>
      </c>
      <c r="P309" s="21">
        <f t="shared" si="14"/>
        <v>1</v>
      </c>
    </row>
    <row r="310" spans="14:16" x14ac:dyDescent="0.15">
      <c r="N310" s="352">
        <f t="shared" si="15"/>
        <v>44593</v>
      </c>
      <c r="O310" s="25">
        <f t="shared" si="13"/>
        <v>44593</v>
      </c>
      <c r="P310" s="21">
        <f t="shared" si="14"/>
        <v>2</v>
      </c>
    </row>
    <row r="311" spans="14:16" x14ac:dyDescent="0.15">
      <c r="N311" s="352">
        <f t="shared" si="15"/>
        <v>44594</v>
      </c>
      <c r="O311" s="25">
        <f t="shared" si="13"/>
        <v>44594</v>
      </c>
      <c r="P311" s="21">
        <f t="shared" si="14"/>
        <v>2</v>
      </c>
    </row>
    <row r="312" spans="14:16" x14ac:dyDescent="0.15">
      <c r="N312" s="352">
        <f t="shared" si="15"/>
        <v>44595</v>
      </c>
      <c r="O312" s="25">
        <f t="shared" si="13"/>
        <v>44595</v>
      </c>
      <c r="P312" s="21">
        <f t="shared" si="14"/>
        <v>2</v>
      </c>
    </row>
    <row r="313" spans="14:16" x14ac:dyDescent="0.15">
      <c r="N313" s="352">
        <f t="shared" si="15"/>
        <v>44596</v>
      </c>
      <c r="O313" s="25">
        <f t="shared" si="13"/>
        <v>44596</v>
      </c>
      <c r="P313" s="21">
        <f t="shared" si="14"/>
        <v>2</v>
      </c>
    </row>
    <row r="314" spans="14:16" x14ac:dyDescent="0.15">
      <c r="N314" s="352">
        <f t="shared" si="15"/>
        <v>44597</v>
      </c>
      <c r="O314" s="25">
        <f t="shared" si="13"/>
        <v>44597</v>
      </c>
      <c r="P314" s="21">
        <f t="shared" si="14"/>
        <v>0</v>
      </c>
    </row>
    <row r="315" spans="14:16" x14ac:dyDescent="0.15">
      <c r="N315" s="352">
        <f t="shared" si="15"/>
        <v>44598</v>
      </c>
      <c r="O315" s="25">
        <f t="shared" si="13"/>
        <v>44598</v>
      </c>
      <c r="P315" s="21">
        <f t="shared" si="14"/>
        <v>0</v>
      </c>
    </row>
    <row r="316" spans="14:16" x14ac:dyDescent="0.15">
      <c r="N316" s="352">
        <f t="shared" si="15"/>
        <v>44599</v>
      </c>
      <c r="O316" s="25">
        <f t="shared" si="13"/>
        <v>44599</v>
      </c>
      <c r="P316" s="21">
        <f t="shared" si="14"/>
        <v>2</v>
      </c>
    </row>
    <row r="317" spans="14:16" x14ac:dyDescent="0.15">
      <c r="N317" s="352">
        <f t="shared" si="15"/>
        <v>44600</v>
      </c>
      <c r="O317" s="25">
        <f t="shared" si="13"/>
        <v>44600</v>
      </c>
      <c r="P317" s="21">
        <f t="shared" si="14"/>
        <v>2</v>
      </c>
    </row>
    <row r="318" spans="14:16" x14ac:dyDescent="0.15">
      <c r="N318" s="352">
        <f t="shared" si="15"/>
        <v>44601</v>
      </c>
      <c r="O318" s="25">
        <f t="shared" si="13"/>
        <v>44601</v>
      </c>
      <c r="P318" s="21">
        <f t="shared" si="14"/>
        <v>2</v>
      </c>
    </row>
    <row r="319" spans="14:16" x14ac:dyDescent="0.15">
      <c r="N319" s="352">
        <f t="shared" si="15"/>
        <v>44602</v>
      </c>
      <c r="O319" s="25">
        <f t="shared" si="13"/>
        <v>44602</v>
      </c>
      <c r="P319" s="21">
        <f t="shared" si="14"/>
        <v>2</v>
      </c>
    </row>
    <row r="320" spans="14:16" x14ac:dyDescent="0.15">
      <c r="N320" s="352">
        <f t="shared" si="15"/>
        <v>44603</v>
      </c>
      <c r="O320" s="25">
        <f t="shared" si="13"/>
        <v>44603</v>
      </c>
      <c r="P320" s="21">
        <f t="shared" si="14"/>
        <v>89206</v>
      </c>
    </row>
    <row r="321" spans="14:16" x14ac:dyDescent="0.15">
      <c r="N321" s="352">
        <f t="shared" si="15"/>
        <v>44604</v>
      </c>
      <c r="O321" s="25">
        <f t="shared" si="13"/>
        <v>44604</v>
      </c>
      <c r="P321" s="21">
        <f t="shared" si="14"/>
        <v>0</v>
      </c>
    </row>
    <row r="322" spans="14:16" x14ac:dyDescent="0.15">
      <c r="N322" s="352">
        <f t="shared" si="15"/>
        <v>44605</v>
      </c>
      <c r="O322" s="25">
        <f t="shared" si="13"/>
        <v>44605</v>
      </c>
      <c r="P322" s="21">
        <f t="shared" si="14"/>
        <v>0</v>
      </c>
    </row>
    <row r="323" spans="14:16" x14ac:dyDescent="0.15">
      <c r="N323" s="352">
        <f t="shared" si="15"/>
        <v>44606</v>
      </c>
      <c r="O323" s="25">
        <f t="shared" si="13"/>
        <v>44606</v>
      </c>
      <c r="P323" s="21">
        <f t="shared" si="14"/>
        <v>2</v>
      </c>
    </row>
    <row r="324" spans="14:16" x14ac:dyDescent="0.15">
      <c r="N324" s="352">
        <f t="shared" si="15"/>
        <v>44607</v>
      </c>
      <c r="O324" s="25">
        <f t="shared" ref="O324:O369" si="16">N324</f>
        <v>44607</v>
      </c>
      <c r="P324" s="21">
        <f t="shared" ref="P324:P368" si="17">MONTH(N324)*IF(OR(WEEKDAY(N324)=7,WEEKDAY(N324)=1),0,1)*IF(ISNA(VLOOKUP(N324,$B$7:$D$35,3,FALSE)),"1",VLOOKUP(N324,$B$7:$D$35,1,FALSE))*IF(OR(AND(N324&gt;=$B$39,N324&lt;=$D$39),AND(N324&gt;=$B$40,N324&lt;=$D$40),AND(N324&gt;=$B$41,N324&lt;=$D$41),AND(N324&gt;=$B$42,N324&lt;=$D$42)),0,1)+IF(COUNTIF($E$7:$G$10,N324)=1,MONTH(N324),0)</f>
        <v>2</v>
      </c>
    </row>
    <row r="325" spans="14:16" x14ac:dyDescent="0.15">
      <c r="N325" s="352">
        <f t="shared" si="15"/>
        <v>44608</v>
      </c>
      <c r="O325" s="25">
        <f t="shared" si="16"/>
        <v>44608</v>
      </c>
      <c r="P325" s="21">
        <f t="shared" si="17"/>
        <v>2</v>
      </c>
    </row>
    <row r="326" spans="14:16" x14ac:dyDescent="0.15">
      <c r="N326" s="352">
        <f t="shared" ref="N326:N369" si="18">N325+1</f>
        <v>44609</v>
      </c>
      <c r="O326" s="25">
        <f t="shared" si="16"/>
        <v>44609</v>
      </c>
      <c r="P326" s="21">
        <f t="shared" si="17"/>
        <v>2</v>
      </c>
    </row>
    <row r="327" spans="14:16" x14ac:dyDescent="0.15">
      <c r="N327" s="352">
        <f t="shared" si="18"/>
        <v>44610</v>
      </c>
      <c r="O327" s="25">
        <f t="shared" si="16"/>
        <v>44610</v>
      </c>
      <c r="P327" s="21">
        <f t="shared" si="17"/>
        <v>2</v>
      </c>
    </row>
    <row r="328" spans="14:16" x14ac:dyDescent="0.15">
      <c r="N328" s="352">
        <f t="shared" si="18"/>
        <v>44611</v>
      </c>
      <c r="O328" s="25">
        <f t="shared" si="16"/>
        <v>44611</v>
      </c>
      <c r="P328" s="21">
        <f t="shared" si="17"/>
        <v>0</v>
      </c>
    </row>
    <row r="329" spans="14:16" x14ac:dyDescent="0.15">
      <c r="N329" s="352">
        <f t="shared" si="18"/>
        <v>44612</v>
      </c>
      <c r="O329" s="25">
        <f t="shared" si="16"/>
        <v>44612</v>
      </c>
      <c r="P329" s="21">
        <f t="shared" si="17"/>
        <v>0</v>
      </c>
    </row>
    <row r="330" spans="14:16" x14ac:dyDescent="0.15">
      <c r="N330" s="352">
        <f t="shared" si="18"/>
        <v>44613</v>
      </c>
      <c r="O330" s="25">
        <f t="shared" si="16"/>
        <v>44613</v>
      </c>
      <c r="P330" s="21">
        <f t="shared" si="17"/>
        <v>2</v>
      </c>
    </row>
    <row r="331" spans="14:16" x14ac:dyDescent="0.15">
      <c r="N331" s="352">
        <f t="shared" si="18"/>
        <v>44614</v>
      </c>
      <c r="O331" s="25">
        <f t="shared" si="16"/>
        <v>44614</v>
      </c>
      <c r="P331" s="21">
        <f t="shared" si="17"/>
        <v>2</v>
      </c>
    </row>
    <row r="332" spans="14:16" x14ac:dyDescent="0.15">
      <c r="N332" s="352">
        <f t="shared" si="18"/>
        <v>44615</v>
      </c>
      <c r="O332" s="25">
        <f t="shared" si="16"/>
        <v>44615</v>
      </c>
      <c r="P332" s="21">
        <f t="shared" si="17"/>
        <v>89230</v>
      </c>
    </row>
    <row r="333" spans="14:16" x14ac:dyDescent="0.15">
      <c r="N333" s="352">
        <f t="shared" si="18"/>
        <v>44616</v>
      </c>
      <c r="O333" s="25">
        <f t="shared" si="16"/>
        <v>44616</v>
      </c>
      <c r="P333" s="21">
        <f t="shared" si="17"/>
        <v>2</v>
      </c>
    </row>
    <row r="334" spans="14:16" x14ac:dyDescent="0.15">
      <c r="N334" s="352">
        <f t="shared" si="18"/>
        <v>44617</v>
      </c>
      <c r="O334" s="25">
        <f t="shared" si="16"/>
        <v>44617</v>
      </c>
      <c r="P334" s="21">
        <f t="shared" si="17"/>
        <v>2</v>
      </c>
    </row>
    <row r="335" spans="14:16" x14ac:dyDescent="0.15">
      <c r="N335" s="352">
        <f t="shared" si="18"/>
        <v>44618</v>
      </c>
      <c r="O335" s="25">
        <f t="shared" si="16"/>
        <v>44618</v>
      </c>
      <c r="P335" s="21">
        <f t="shared" si="17"/>
        <v>0</v>
      </c>
    </row>
    <row r="336" spans="14:16" x14ac:dyDescent="0.15">
      <c r="N336" s="352">
        <f t="shared" si="18"/>
        <v>44619</v>
      </c>
      <c r="O336" s="25">
        <f t="shared" si="16"/>
        <v>44619</v>
      </c>
      <c r="P336" s="21">
        <f t="shared" si="17"/>
        <v>0</v>
      </c>
    </row>
    <row r="337" spans="14:16" x14ac:dyDescent="0.15">
      <c r="N337" s="352">
        <f t="shared" si="18"/>
        <v>44620</v>
      </c>
      <c r="O337" s="25">
        <f t="shared" si="16"/>
        <v>44620</v>
      </c>
      <c r="P337" s="21">
        <f t="shared" si="17"/>
        <v>2</v>
      </c>
    </row>
    <row r="338" spans="14:16" x14ac:dyDescent="0.15">
      <c r="N338" s="352">
        <f t="shared" si="18"/>
        <v>44621</v>
      </c>
      <c r="O338" s="25">
        <f t="shared" si="16"/>
        <v>44621</v>
      </c>
      <c r="P338" s="21">
        <f t="shared" si="17"/>
        <v>3</v>
      </c>
    </row>
    <row r="339" spans="14:16" x14ac:dyDescent="0.15">
      <c r="N339" s="352">
        <f t="shared" si="18"/>
        <v>44622</v>
      </c>
      <c r="O339" s="25">
        <f t="shared" si="16"/>
        <v>44622</v>
      </c>
      <c r="P339" s="21">
        <f t="shared" si="17"/>
        <v>3</v>
      </c>
    </row>
    <row r="340" spans="14:16" x14ac:dyDescent="0.15">
      <c r="N340" s="352">
        <f t="shared" si="18"/>
        <v>44623</v>
      </c>
      <c r="O340" s="25">
        <f t="shared" si="16"/>
        <v>44623</v>
      </c>
      <c r="P340" s="21">
        <f t="shared" si="17"/>
        <v>3</v>
      </c>
    </row>
    <row r="341" spans="14:16" x14ac:dyDescent="0.15">
      <c r="N341" s="352">
        <f t="shared" si="18"/>
        <v>44624</v>
      </c>
      <c r="O341" s="25">
        <f t="shared" si="16"/>
        <v>44624</v>
      </c>
      <c r="P341" s="21">
        <f t="shared" si="17"/>
        <v>3</v>
      </c>
    </row>
    <row r="342" spans="14:16" x14ac:dyDescent="0.15">
      <c r="N342" s="352">
        <f t="shared" si="18"/>
        <v>44625</v>
      </c>
      <c r="O342" s="25">
        <f t="shared" si="16"/>
        <v>44625</v>
      </c>
      <c r="P342" s="21">
        <f t="shared" si="17"/>
        <v>0</v>
      </c>
    </row>
    <row r="343" spans="14:16" x14ac:dyDescent="0.15">
      <c r="N343" s="352">
        <f t="shared" si="18"/>
        <v>44626</v>
      </c>
      <c r="O343" s="25">
        <f t="shared" si="16"/>
        <v>44626</v>
      </c>
      <c r="P343" s="21">
        <f t="shared" si="17"/>
        <v>0</v>
      </c>
    </row>
    <row r="344" spans="14:16" x14ac:dyDescent="0.15">
      <c r="N344" s="352">
        <f t="shared" si="18"/>
        <v>44627</v>
      </c>
      <c r="O344" s="25">
        <f t="shared" si="16"/>
        <v>44627</v>
      </c>
      <c r="P344" s="21">
        <f t="shared" si="17"/>
        <v>3</v>
      </c>
    </row>
    <row r="345" spans="14:16" x14ac:dyDescent="0.15">
      <c r="N345" s="352">
        <f t="shared" si="18"/>
        <v>44628</v>
      </c>
      <c r="O345" s="25">
        <f t="shared" si="16"/>
        <v>44628</v>
      </c>
      <c r="P345" s="21">
        <f t="shared" si="17"/>
        <v>3</v>
      </c>
    </row>
    <row r="346" spans="14:16" x14ac:dyDescent="0.15">
      <c r="N346" s="352">
        <f t="shared" si="18"/>
        <v>44629</v>
      </c>
      <c r="O346" s="25">
        <f t="shared" si="16"/>
        <v>44629</v>
      </c>
      <c r="P346" s="21">
        <f t="shared" si="17"/>
        <v>3</v>
      </c>
    </row>
    <row r="347" spans="14:16" x14ac:dyDescent="0.15">
      <c r="N347" s="352">
        <f t="shared" si="18"/>
        <v>44630</v>
      </c>
      <c r="O347" s="25">
        <f t="shared" si="16"/>
        <v>44630</v>
      </c>
      <c r="P347" s="21">
        <f t="shared" si="17"/>
        <v>3</v>
      </c>
    </row>
    <row r="348" spans="14:16" x14ac:dyDescent="0.15">
      <c r="N348" s="352">
        <f t="shared" si="18"/>
        <v>44631</v>
      </c>
      <c r="O348" s="25">
        <f t="shared" si="16"/>
        <v>44631</v>
      </c>
      <c r="P348" s="21">
        <f t="shared" si="17"/>
        <v>3</v>
      </c>
    </row>
    <row r="349" spans="14:16" x14ac:dyDescent="0.15">
      <c r="N349" s="352">
        <f t="shared" si="18"/>
        <v>44632</v>
      </c>
      <c r="O349" s="25">
        <f t="shared" si="16"/>
        <v>44632</v>
      </c>
      <c r="P349" s="21">
        <f t="shared" si="17"/>
        <v>0</v>
      </c>
    </row>
    <row r="350" spans="14:16" x14ac:dyDescent="0.15">
      <c r="N350" s="352">
        <f t="shared" si="18"/>
        <v>44633</v>
      </c>
      <c r="O350" s="25">
        <f t="shared" si="16"/>
        <v>44633</v>
      </c>
      <c r="P350" s="21">
        <f t="shared" si="17"/>
        <v>0</v>
      </c>
    </row>
    <row r="351" spans="14:16" x14ac:dyDescent="0.15">
      <c r="N351" s="352">
        <f t="shared" si="18"/>
        <v>44634</v>
      </c>
      <c r="O351" s="25">
        <f t="shared" si="16"/>
        <v>44634</v>
      </c>
      <c r="P351" s="21">
        <f t="shared" si="17"/>
        <v>3</v>
      </c>
    </row>
    <row r="352" spans="14:16" x14ac:dyDescent="0.15">
      <c r="N352" s="352">
        <f t="shared" si="18"/>
        <v>44635</v>
      </c>
      <c r="O352" s="25">
        <f t="shared" si="16"/>
        <v>44635</v>
      </c>
      <c r="P352" s="21">
        <f t="shared" si="17"/>
        <v>3</v>
      </c>
    </row>
    <row r="353" spans="14:16" x14ac:dyDescent="0.15">
      <c r="N353" s="352">
        <f t="shared" si="18"/>
        <v>44636</v>
      </c>
      <c r="O353" s="25">
        <f t="shared" si="16"/>
        <v>44636</v>
      </c>
      <c r="P353" s="21">
        <f t="shared" si="17"/>
        <v>3</v>
      </c>
    </row>
    <row r="354" spans="14:16" x14ac:dyDescent="0.15">
      <c r="N354" s="352">
        <f t="shared" si="18"/>
        <v>44637</v>
      </c>
      <c r="O354" s="25">
        <f t="shared" si="16"/>
        <v>44637</v>
      </c>
      <c r="P354" s="21">
        <f t="shared" si="17"/>
        <v>3</v>
      </c>
    </row>
    <row r="355" spans="14:16" x14ac:dyDescent="0.15">
      <c r="N355" s="352">
        <f t="shared" si="18"/>
        <v>44638</v>
      </c>
      <c r="O355" s="25">
        <f t="shared" si="16"/>
        <v>44638</v>
      </c>
      <c r="P355" s="21">
        <f t="shared" si="17"/>
        <v>3</v>
      </c>
    </row>
    <row r="356" spans="14:16" x14ac:dyDescent="0.15">
      <c r="N356" s="352">
        <f t="shared" si="18"/>
        <v>44639</v>
      </c>
      <c r="O356" s="25">
        <f t="shared" si="16"/>
        <v>44639</v>
      </c>
      <c r="P356" s="21">
        <f t="shared" si="17"/>
        <v>0</v>
      </c>
    </row>
    <row r="357" spans="14:16" x14ac:dyDescent="0.15">
      <c r="N357" s="352">
        <f t="shared" si="18"/>
        <v>44640</v>
      </c>
      <c r="O357" s="25">
        <f t="shared" si="16"/>
        <v>44640</v>
      </c>
      <c r="P357" s="21">
        <f t="shared" si="17"/>
        <v>0</v>
      </c>
    </row>
    <row r="358" spans="14:16" x14ac:dyDescent="0.15">
      <c r="N358" s="352">
        <f t="shared" si="18"/>
        <v>44641</v>
      </c>
      <c r="O358" s="25">
        <f t="shared" si="16"/>
        <v>44641</v>
      </c>
      <c r="P358" s="21">
        <f t="shared" si="17"/>
        <v>133923</v>
      </c>
    </row>
    <row r="359" spans="14:16" x14ac:dyDescent="0.15">
      <c r="N359" s="352">
        <f t="shared" si="18"/>
        <v>44642</v>
      </c>
      <c r="O359" s="25">
        <f t="shared" si="16"/>
        <v>44642</v>
      </c>
      <c r="P359" s="21">
        <f t="shared" si="17"/>
        <v>3</v>
      </c>
    </row>
    <row r="360" spans="14:16" x14ac:dyDescent="0.15">
      <c r="N360" s="352">
        <f t="shared" si="18"/>
        <v>44643</v>
      </c>
      <c r="O360" s="25">
        <f t="shared" si="16"/>
        <v>44643</v>
      </c>
      <c r="P360" s="21">
        <f t="shared" si="17"/>
        <v>3</v>
      </c>
    </row>
    <row r="361" spans="14:16" x14ac:dyDescent="0.15">
      <c r="N361" s="352">
        <f t="shared" si="18"/>
        <v>44644</v>
      </c>
      <c r="O361" s="25">
        <f t="shared" si="16"/>
        <v>44644</v>
      </c>
      <c r="P361" s="21">
        <f t="shared" si="17"/>
        <v>0</v>
      </c>
    </row>
    <row r="362" spans="14:16" x14ac:dyDescent="0.15">
      <c r="N362" s="352">
        <f t="shared" si="18"/>
        <v>44645</v>
      </c>
      <c r="O362" s="25">
        <f t="shared" si="16"/>
        <v>44645</v>
      </c>
      <c r="P362" s="21">
        <f t="shared" si="17"/>
        <v>0</v>
      </c>
    </row>
    <row r="363" spans="14:16" x14ac:dyDescent="0.15">
      <c r="N363" s="352">
        <f t="shared" si="18"/>
        <v>44646</v>
      </c>
      <c r="O363" s="25">
        <f t="shared" si="16"/>
        <v>44646</v>
      </c>
      <c r="P363" s="21">
        <f t="shared" si="17"/>
        <v>0</v>
      </c>
    </row>
    <row r="364" spans="14:16" x14ac:dyDescent="0.15">
      <c r="N364" s="352">
        <f t="shared" si="18"/>
        <v>44647</v>
      </c>
      <c r="O364" s="25">
        <f t="shared" si="16"/>
        <v>44647</v>
      </c>
      <c r="P364" s="21">
        <f t="shared" si="17"/>
        <v>0</v>
      </c>
    </row>
    <row r="365" spans="14:16" x14ac:dyDescent="0.15">
      <c r="N365" s="352">
        <f t="shared" si="18"/>
        <v>44648</v>
      </c>
      <c r="O365" s="25">
        <f t="shared" si="16"/>
        <v>44648</v>
      </c>
      <c r="P365" s="21">
        <f t="shared" si="17"/>
        <v>0</v>
      </c>
    </row>
    <row r="366" spans="14:16" x14ac:dyDescent="0.15">
      <c r="N366" s="352">
        <f t="shared" si="18"/>
        <v>44649</v>
      </c>
      <c r="O366" s="25">
        <f t="shared" si="16"/>
        <v>44649</v>
      </c>
      <c r="P366" s="21">
        <f t="shared" si="17"/>
        <v>0</v>
      </c>
    </row>
    <row r="367" spans="14:16" x14ac:dyDescent="0.15">
      <c r="N367" s="352">
        <f t="shared" si="18"/>
        <v>44650</v>
      </c>
      <c r="O367" s="25">
        <f t="shared" si="16"/>
        <v>44650</v>
      </c>
      <c r="P367" s="21">
        <f t="shared" si="17"/>
        <v>0</v>
      </c>
    </row>
    <row r="368" spans="14:16" x14ac:dyDescent="0.15">
      <c r="N368" s="352">
        <f t="shared" si="18"/>
        <v>44651</v>
      </c>
      <c r="O368" s="25">
        <f t="shared" si="16"/>
        <v>44651</v>
      </c>
      <c r="P368" s="21">
        <f t="shared" si="17"/>
        <v>0</v>
      </c>
    </row>
    <row r="369" spans="14:16" ht="15" thickBot="1" x14ac:dyDescent="0.2">
      <c r="N369" s="353">
        <f t="shared" si="18"/>
        <v>44652</v>
      </c>
      <c r="O369" s="63">
        <f t="shared" si="16"/>
        <v>44652</v>
      </c>
      <c r="P369" s="92">
        <f>IF(MONTH(N368)=MONTH(N369),MONTH(N369)*IF(OR(WEEKDAY(N369)=7,WEEKDAY(N369)=1),0,1)*IF(ISNA(VLOOKUP(N369,$B$11:$D$35,3,FALSE)),"1",VLOOKUP(N369,$B$11:$D$35,1,FALSE))*IF(OR(AND(N369&gt;=$B$39,N369&lt;=$D$39),AND(N369&gt;=$B$40,N369&lt;=$D$40),AND(N369&gt;=$B$41,N369&lt;=$D$41),AND(N369&gt;=$B$42,N369&lt;=$D$42)),0,1)+IF(COUNTIF($E$7:$G$9,N369)=1,MONTH(N369),0),0)</f>
        <v>0</v>
      </c>
    </row>
  </sheetData>
  <mergeCells count="18">
    <mergeCell ref="B40:C40"/>
    <mergeCell ref="E40:F40"/>
    <mergeCell ref="B41:C41"/>
    <mergeCell ref="E41:F41"/>
    <mergeCell ref="B42:C42"/>
    <mergeCell ref="E42:F42"/>
    <mergeCell ref="E9:F9"/>
    <mergeCell ref="E10:F10"/>
    <mergeCell ref="B38:C38"/>
    <mergeCell ref="E38:F38"/>
    <mergeCell ref="B39:C39"/>
    <mergeCell ref="E39:F39"/>
    <mergeCell ref="E8:F8"/>
    <mergeCell ref="K3:L3"/>
    <mergeCell ref="N3:P3"/>
    <mergeCell ref="B5:D5"/>
    <mergeCell ref="E5:G6"/>
    <mergeCell ref="E7:F7"/>
  </mergeCells>
  <phoneticPr fontId="3"/>
  <dataValidations count="4">
    <dataValidation type="date" imeMode="off" allowBlank="1" showInputMessage="1" showErrorMessage="1" errorTitle="該当日付なし" error="日付が間違っています。西暦から入力してください。" promptTitle="日付入力" prompt="学校独自の休業日を入力してください。" sqref="B7:B10">
      <formula1>N4</formula1>
      <formula2>N369</formula2>
    </dataValidation>
    <dataValidation type="textLength" imeMode="hiragana" allowBlank="1" showInputMessage="1" promptTitle="休日名入力" prompt="学校独自の休日名を入力します。" sqref="D7:D10">
      <formula1>1</formula1>
      <formula2>20</formula2>
    </dataValidation>
    <dataValidation type="custom" errorStyle="warning" imeMode="off" allowBlank="1" showInputMessage="1" showErrorMessage="1" error="土曜日、日曜日ではありません" sqref="F7:F8 F10 E7:E10">
      <formula1>WEEKDAY(E7,2)&gt;5</formula1>
    </dataValidation>
    <dataValidation imeMode="off" allowBlank="1" showInputMessage="1" showErrorMessage="1" promptTitle="西暦入力" prompt="西暦を入力します" sqref="C3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3"/>
  <sheetViews>
    <sheetView tabSelected="1" view="pageBreakPreview" zoomScaleNormal="100" zoomScaleSheetLayoutView="100" workbookViewId="0">
      <selection activeCell="AB14" sqref="AB14"/>
    </sheetView>
  </sheetViews>
  <sheetFormatPr defaultColWidth="9" defaultRowHeight="13.5" x14ac:dyDescent="0.4"/>
  <cols>
    <col min="1" max="2" width="2.5" style="247" customWidth="1"/>
    <col min="3" max="3" width="13.375" style="248" customWidth="1"/>
    <col min="4" max="4" width="2.5" style="249" customWidth="1"/>
    <col min="5" max="5" width="13.375" style="250" customWidth="1"/>
    <col min="6" max="6" width="2.5" style="249" customWidth="1"/>
    <col min="7" max="7" width="13.375" style="250" customWidth="1"/>
    <col min="8" max="8" width="2.875" style="249" customWidth="1"/>
    <col min="9" max="9" width="2.5" style="249" customWidth="1"/>
    <col min="10" max="10" width="13.375" style="250" customWidth="1"/>
    <col min="11" max="11" width="2.5" style="249" customWidth="1"/>
    <col min="12" max="12" width="13.375" style="250" customWidth="1"/>
    <col min="13" max="13" width="2.5" style="249" customWidth="1"/>
    <col min="14" max="14" width="13.375" style="250" customWidth="1"/>
    <col min="15" max="15" width="2.75" style="249" customWidth="1"/>
    <col min="16" max="16" width="1.25" style="250" hidden="1" customWidth="1"/>
    <col min="17" max="17" width="2.875" style="249" customWidth="1"/>
    <col min="18" max="18" width="2.5" style="249" customWidth="1"/>
    <col min="19" max="19" width="13.375" style="250" customWidth="1"/>
    <col min="20" max="20" width="2.5" style="249" customWidth="1"/>
    <col min="21" max="21" width="13.375" style="250" customWidth="1"/>
    <col min="22" max="22" width="2.5" style="249" customWidth="1"/>
    <col min="23" max="23" width="13.375" style="250" customWidth="1"/>
    <col min="24" max="24" width="2.875" style="249" customWidth="1"/>
    <col min="25" max="25" width="2.5" style="249" customWidth="1"/>
    <col min="26" max="26" width="13.375" style="250" customWidth="1"/>
    <col min="27" max="27" width="2.5" style="249" customWidth="1"/>
    <col min="28" max="28" width="13.375" style="250" customWidth="1"/>
    <col min="29" max="29" width="2.5" style="249" customWidth="1"/>
    <col min="30" max="30" width="13.375" style="250" customWidth="1"/>
    <col min="31" max="31" width="2.875" style="249" customWidth="1"/>
    <col min="32" max="32" width="9" style="240"/>
    <col min="33" max="34" width="10" style="240" bestFit="1" customWidth="1"/>
    <col min="35" max="35" width="12.5" style="240" customWidth="1"/>
    <col min="36" max="36" width="1.875" style="240" customWidth="1"/>
    <col min="37" max="37" width="12.5" style="240" customWidth="1"/>
    <col min="38" max="38" width="1.875" style="240" customWidth="1"/>
    <col min="39" max="39" width="12.5" style="240" customWidth="1"/>
    <col min="40" max="41" width="1.875" style="240" customWidth="1"/>
    <col min="42" max="42" width="12.5" style="240" customWidth="1"/>
    <col min="43" max="43" width="1.875" style="240" customWidth="1"/>
    <col min="44" max="44" width="12.5" style="240" customWidth="1"/>
    <col min="45" max="45" width="1.875" style="240" customWidth="1"/>
    <col min="46" max="46" width="12.5" style="240" customWidth="1"/>
    <col min="47" max="50" width="1.875" style="240" customWidth="1"/>
    <col min="51" max="51" width="12.5" style="240" customWidth="1"/>
    <col min="52" max="52" width="1.875" style="240" customWidth="1"/>
    <col min="53" max="53" width="12.5" style="240" customWidth="1"/>
    <col min="54" max="54" width="1.875" style="240" customWidth="1"/>
    <col min="55" max="55" width="12.5" style="240" customWidth="1"/>
    <col min="56" max="57" width="1.875" style="240" customWidth="1"/>
    <col min="58" max="58" width="12.5" style="240" customWidth="1"/>
    <col min="59" max="59" width="1.875" style="240" customWidth="1"/>
    <col min="60" max="60" width="12.5" style="240" customWidth="1"/>
    <col min="61" max="61" width="1.875" style="240" customWidth="1"/>
    <col min="62" max="62" width="12.5" style="240" customWidth="1"/>
    <col min="63" max="16384" width="9" style="240"/>
  </cols>
  <sheetData>
    <row r="1" spans="1:62" s="100" customFormat="1" ht="34.5" customHeight="1" thickBot="1" x14ac:dyDescent="0.45">
      <c r="A1" s="93"/>
      <c r="B1" s="94"/>
      <c r="C1" s="95"/>
      <c r="D1" s="417">
        <f>DATE(初期設定!$C3,4,1)</f>
        <v>44287</v>
      </c>
      <c r="E1" s="417"/>
      <c r="F1" s="417"/>
      <c r="G1" s="93" t="s">
        <v>57</v>
      </c>
      <c r="H1" s="93"/>
      <c r="I1" s="96"/>
      <c r="J1" s="97"/>
      <c r="K1" s="96"/>
      <c r="L1" s="97"/>
      <c r="M1" s="96"/>
      <c r="N1" s="422" t="s">
        <v>369</v>
      </c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96"/>
      <c r="AB1" s="423">
        <f ca="1">NOW()</f>
        <v>44292.470616666666</v>
      </c>
      <c r="AC1" s="424"/>
      <c r="AD1" s="424"/>
      <c r="AE1" s="93"/>
    </row>
    <row r="2" spans="1:62" s="100" customFormat="1" ht="14.25" x14ac:dyDescent="0.4">
      <c r="A2" s="101"/>
      <c r="B2" s="418">
        <f>DATE(初期設定!$C3,4,1)</f>
        <v>44287</v>
      </c>
      <c r="C2" s="419"/>
      <c r="D2" s="420"/>
      <c r="E2" s="421"/>
      <c r="F2" s="420"/>
      <c r="G2" s="421"/>
      <c r="H2" s="102"/>
      <c r="I2" s="420"/>
      <c r="J2" s="421"/>
      <c r="K2" s="103"/>
      <c r="L2" s="104"/>
      <c r="M2" s="420"/>
      <c r="N2" s="421"/>
      <c r="O2" s="102"/>
      <c r="P2" s="105"/>
      <c r="Q2" s="102"/>
      <c r="R2" s="420"/>
      <c r="S2" s="421"/>
      <c r="T2" s="420"/>
      <c r="U2" s="421"/>
      <c r="V2" s="420"/>
      <c r="W2" s="421"/>
      <c r="X2" s="102"/>
      <c r="Y2" s="418">
        <f>DATE(初期設定!$C3,13,1)</f>
        <v>44562</v>
      </c>
      <c r="Z2" s="419"/>
      <c r="AA2" s="420"/>
      <c r="AB2" s="421"/>
      <c r="AC2" s="415"/>
      <c r="AD2" s="416"/>
      <c r="AE2" s="106"/>
    </row>
    <row r="3" spans="1:62" s="111" customFormat="1" ht="21" customHeight="1" x14ac:dyDescent="0.4">
      <c r="A3" s="107"/>
      <c r="B3" s="425">
        <f>DATE(初期設定!$C3,4,1)</f>
        <v>44287</v>
      </c>
      <c r="C3" s="426"/>
      <c r="D3" s="425">
        <f>DATE(初期設定!$C3,5,1)</f>
        <v>44317</v>
      </c>
      <c r="E3" s="426"/>
      <c r="F3" s="425">
        <f>DATE(初期設定!$C3,6,1)</f>
        <v>44348</v>
      </c>
      <c r="G3" s="426"/>
      <c r="H3" s="108"/>
      <c r="I3" s="425">
        <f>DATE(初期設定!$C3,7,1)</f>
        <v>44378</v>
      </c>
      <c r="J3" s="426"/>
      <c r="K3" s="425">
        <f>DATE(初期設定!$C3,8,1)</f>
        <v>44409</v>
      </c>
      <c r="L3" s="426"/>
      <c r="M3" s="425">
        <f>DATE(初期設定!$C3,9,1)</f>
        <v>44440</v>
      </c>
      <c r="N3" s="426"/>
      <c r="O3" s="108"/>
      <c r="P3" s="109"/>
      <c r="Q3" s="108"/>
      <c r="R3" s="425">
        <f>DATE(初期設定!$C3,10,1)</f>
        <v>44470</v>
      </c>
      <c r="S3" s="426"/>
      <c r="T3" s="425">
        <f>DATE(初期設定!$C3,11,1)</f>
        <v>44501</v>
      </c>
      <c r="U3" s="426"/>
      <c r="V3" s="425">
        <f>DATE(初期設定!$C3,12,1)</f>
        <v>44531</v>
      </c>
      <c r="W3" s="426"/>
      <c r="X3" s="108"/>
      <c r="Y3" s="425">
        <f>DATE(初期設定!$C3,13,1)</f>
        <v>44562</v>
      </c>
      <c r="Z3" s="426"/>
      <c r="AA3" s="425">
        <f>DATE(初期設定!$C3,14,1)</f>
        <v>44593</v>
      </c>
      <c r="AB3" s="426"/>
      <c r="AC3" s="425">
        <f>DATE(初期設定!$C3,15,1)</f>
        <v>44621</v>
      </c>
      <c r="AD3" s="426"/>
      <c r="AE3" s="110"/>
      <c r="AI3" s="112">
        <f>B3</f>
        <v>44287</v>
      </c>
      <c r="AJ3" s="112"/>
      <c r="AK3" s="112">
        <f>D3</f>
        <v>44317</v>
      </c>
      <c r="AL3" s="112"/>
      <c r="AM3" s="112">
        <f>F3</f>
        <v>44348</v>
      </c>
      <c r="AN3" s="112"/>
      <c r="AO3" s="112"/>
      <c r="AP3" s="112">
        <f>I3</f>
        <v>44378</v>
      </c>
      <c r="AQ3" s="112"/>
      <c r="AR3" s="112">
        <f>K3</f>
        <v>44409</v>
      </c>
      <c r="AS3" s="112"/>
      <c r="AT3" s="112">
        <f>M3</f>
        <v>44440</v>
      </c>
      <c r="AU3" s="112"/>
      <c r="AV3" s="112"/>
      <c r="AW3" s="112"/>
      <c r="AX3" s="112"/>
      <c r="AY3" s="112">
        <f>R3</f>
        <v>44470</v>
      </c>
      <c r="AZ3" s="112"/>
      <c r="BA3" s="112">
        <f>T3</f>
        <v>44501</v>
      </c>
      <c r="BB3" s="112"/>
      <c r="BC3" s="112">
        <f>V3</f>
        <v>44531</v>
      </c>
      <c r="BD3" s="112"/>
      <c r="BE3" s="112"/>
      <c r="BF3" s="112">
        <f>Y3</f>
        <v>44562</v>
      </c>
      <c r="BG3" s="112"/>
      <c r="BH3" s="112">
        <f>AA3</f>
        <v>44593</v>
      </c>
      <c r="BI3" s="112"/>
      <c r="BJ3" s="112">
        <f>AC3</f>
        <v>44621</v>
      </c>
    </row>
    <row r="4" spans="1:62" s="128" customFormat="1" ht="27" customHeight="1" x14ac:dyDescent="0.4">
      <c r="A4" s="113">
        <v>1</v>
      </c>
      <c r="B4" s="283">
        <f>AI4</f>
        <v>44287</v>
      </c>
      <c r="C4" s="115" t="s">
        <v>58</v>
      </c>
      <c r="D4" s="284">
        <f>AK4</f>
        <v>44317</v>
      </c>
      <c r="E4" s="117"/>
      <c r="F4" s="284">
        <f>AM4</f>
        <v>44348</v>
      </c>
      <c r="G4" s="133" t="s">
        <v>63</v>
      </c>
      <c r="H4" s="118">
        <v>1</v>
      </c>
      <c r="I4" s="285">
        <f>AP4</f>
        <v>44378</v>
      </c>
      <c r="J4" s="286"/>
      <c r="K4" s="283">
        <f>AR4</f>
        <v>44409</v>
      </c>
      <c r="L4" s="121"/>
      <c r="M4" s="284">
        <f>AT4</f>
        <v>44440</v>
      </c>
      <c r="N4" s="188" t="s">
        <v>358</v>
      </c>
      <c r="O4" s="118">
        <v>1</v>
      </c>
      <c r="P4" s="123"/>
      <c r="Q4" s="118">
        <v>1</v>
      </c>
      <c r="R4" s="284">
        <f>AY4</f>
        <v>44470</v>
      </c>
      <c r="S4" s="188" t="s">
        <v>357</v>
      </c>
      <c r="T4" s="284">
        <f>BA4</f>
        <v>44501</v>
      </c>
      <c r="U4" s="133" t="s">
        <v>271</v>
      </c>
      <c r="V4" s="284">
        <f>BC4</f>
        <v>44531</v>
      </c>
      <c r="W4" s="188" t="s">
        <v>342</v>
      </c>
      <c r="X4" s="118">
        <v>1</v>
      </c>
      <c r="Y4" s="283">
        <f>BF4</f>
        <v>44562</v>
      </c>
      <c r="Z4" s="256" t="s">
        <v>61</v>
      </c>
      <c r="AA4" s="284">
        <f>BH4</f>
        <v>44593</v>
      </c>
      <c r="AB4" s="133" t="s">
        <v>217</v>
      </c>
      <c r="AC4" s="284">
        <f>BJ4</f>
        <v>44621</v>
      </c>
      <c r="AD4" s="133" t="s">
        <v>62</v>
      </c>
      <c r="AE4" s="127">
        <v>1</v>
      </c>
      <c r="AI4" s="129">
        <f>AI3</f>
        <v>44287</v>
      </c>
      <c r="AJ4" s="129"/>
      <c r="AK4" s="129">
        <f>AK3</f>
        <v>44317</v>
      </c>
      <c r="AL4" s="129"/>
      <c r="AM4" s="129">
        <f>AM3</f>
        <v>44348</v>
      </c>
      <c r="AN4" s="129"/>
      <c r="AO4" s="129"/>
      <c r="AP4" s="129">
        <f>AP3</f>
        <v>44378</v>
      </c>
      <c r="AQ4" s="129"/>
      <c r="AR4" s="129">
        <f>AR3</f>
        <v>44409</v>
      </c>
      <c r="AS4" s="129"/>
      <c r="AT4" s="129">
        <f>AT3</f>
        <v>44440</v>
      </c>
      <c r="AU4" s="129"/>
      <c r="AV4" s="129"/>
      <c r="AW4" s="129"/>
      <c r="AX4" s="129"/>
      <c r="AY4" s="129">
        <f>AY3</f>
        <v>44470</v>
      </c>
      <c r="AZ4" s="129"/>
      <c r="BA4" s="129">
        <f>BA3</f>
        <v>44501</v>
      </c>
      <c r="BB4" s="129"/>
      <c r="BC4" s="129">
        <f>BC3</f>
        <v>44531</v>
      </c>
      <c r="BD4" s="129"/>
      <c r="BE4" s="129"/>
      <c r="BF4" s="129">
        <f>BF3</f>
        <v>44562</v>
      </c>
      <c r="BG4" s="129"/>
      <c r="BH4" s="129">
        <f>BH3</f>
        <v>44593</v>
      </c>
      <c r="BI4" s="129"/>
      <c r="BJ4" s="129">
        <f>BJ3</f>
        <v>44621</v>
      </c>
    </row>
    <row r="5" spans="1:62" s="128" customFormat="1" ht="27" customHeight="1" x14ac:dyDescent="0.4">
      <c r="A5" s="130">
        <v>2</v>
      </c>
      <c r="B5" s="283">
        <f t="shared" ref="B5:B33" si="0">AI5</f>
        <v>44288</v>
      </c>
      <c r="C5" s="131"/>
      <c r="D5" s="284">
        <f t="shared" ref="D5:D34" si="1">AK5</f>
        <v>44318</v>
      </c>
      <c r="E5" s="132"/>
      <c r="F5" s="284">
        <f t="shared" ref="F5:F33" si="2">AM5</f>
        <v>44349</v>
      </c>
      <c r="G5" s="133" t="s">
        <v>66</v>
      </c>
      <c r="H5" s="134">
        <v>2</v>
      </c>
      <c r="I5" s="285">
        <f t="shared" ref="I5:I34" si="3">AP5</f>
        <v>44379</v>
      </c>
      <c r="J5" s="373" t="s">
        <v>359</v>
      </c>
      <c r="K5" s="283">
        <f t="shared" ref="K5:K34" si="4">AR5</f>
        <v>44410</v>
      </c>
      <c r="L5" s="195" t="s">
        <v>178</v>
      </c>
      <c r="M5" s="284">
        <f t="shared" ref="M5:M33" si="5">AT5</f>
        <v>44441</v>
      </c>
      <c r="N5" s="139" t="s">
        <v>75</v>
      </c>
      <c r="O5" s="134">
        <v>2</v>
      </c>
      <c r="P5" s="123"/>
      <c r="Q5" s="134">
        <v>2</v>
      </c>
      <c r="R5" s="284">
        <f t="shared" ref="R5:R34" si="6">AY5</f>
        <v>44471</v>
      </c>
      <c r="S5" s="117"/>
      <c r="T5" s="284">
        <f t="shared" ref="T5:T33" si="7">BA5</f>
        <v>44502</v>
      </c>
      <c r="U5" s="288" t="s">
        <v>365</v>
      </c>
      <c r="V5" s="284">
        <f t="shared" ref="V5:V34" si="8">BC5</f>
        <v>44532</v>
      </c>
      <c r="W5" s="133" t="s">
        <v>67</v>
      </c>
      <c r="X5" s="134">
        <v>2</v>
      </c>
      <c r="Y5" s="283">
        <f t="shared" ref="Y5:Y34" si="9">BF5</f>
        <v>44563</v>
      </c>
      <c r="Z5" s="256"/>
      <c r="AA5" s="284">
        <f t="shared" ref="AA5:AA31" si="10">BH5</f>
        <v>44594</v>
      </c>
      <c r="AB5" s="133"/>
      <c r="AC5" s="284">
        <f t="shared" ref="AC5:AC34" si="11">BJ5</f>
        <v>44622</v>
      </c>
      <c r="AD5" s="287" t="s">
        <v>208</v>
      </c>
      <c r="AE5" s="138">
        <v>2</v>
      </c>
      <c r="AI5" s="129">
        <f t="shared" ref="AI5:AI33" si="12">AI4+1</f>
        <v>44288</v>
      </c>
      <c r="AJ5" s="129"/>
      <c r="AK5" s="129">
        <f t="shared" ref="AK5:AK34" si="13">AK4+1</f>
        <v>44318</v>
      </c>
      <c r="AL5" s="129"/>
      <c r="AM5" s="129">
        <f t="shared" ref="AM5:AM33" si="14">AM4+1</f>
        <v>44349</v>
      </c>
      <c r="AN5" s="129"/>
      <c r="AO5" s="129"/>
      <c r="AP5" s="129">
        <f t="shared" ref="AP5:AP34" si="15">AP4+1</f>
        <v>44379</v>
      </c>
      <c r="AQ5" s="129"/>
      <c r="AR5" s="129">
        <f t="shared" ref="AR5:AR34" si="16">AR4+1</f>
        <v>44410</v>
      </c>
      <c r="AS5" s="129"/>
      <c r="AT5" s="129">
        <f t="shared" ref="AT5:AT33" si="17">AT4+1</f>
        <v>44441</v>
      </c>
      <c r="AU5" s="129"/>
      <c r="AV5" s="129"/>
      <c r="AW5" s="129"/>
      <c r="AX5" s="129"/>
      <c r="AY5" s="129">
        <f t="shared" ref="AY5:AY34" si="18">AY4+1</f>
        <v>44471</v>
      </c>
      <c r="AZ5" s="129"/>
      <c r="BA5" s="129">
        <f t="shared" ref="BA5:BA33" si="19">BA4+1</f>
        <v>44502</v>
      </c>
      <c r="BB5" s="129"/>
      <c r="BC5" s="129">
        <f t="shared" ref="BC5:BC34" si="20">BC4+1</f>
        <v>44532</v>
      </c>
      <c r="BD5" s="129"/>
      <c r="BE5" s="129"/>
      <c r="BF5" s="129">
        <f t="shared" ref="BF5:BF34" si="21">BF4+1</f>
        <v>44563</v>
      </c>
      <c r="BG5" s="129"/>
      <c r="BH5" s="129">
        <f t="shared" ref="BH5:BH31" si="22">BH4+1</f>
        <v>44594</v>
      </c>
      <c r="BI5" s="129"/>
      <c r="BJ5" s="129">
        <f t="shared" ref="BJ5:BJ34" si="23">BJ4+1</f>
        <v>44622</v>
      </c>
    </row>
    <row r="6" spans="1:62" s="128" customFormat="1" ht="27" customHeight="1" x14ac:dyDescent="0.4">
      <c r="A6" s="130">
        <v>3</v>
      </c>
      <c r="B6" s="283">
        <f t="shared" si="0"/>
        <v>44289</v>
      </c>
      <c r="C6" s="131"/>
      <c r="D6" s="284">
        <f t="shared" si="1"/>
        <v>44319</v>
      </c>
      <c r="E6" s="139" t="s">
        <v>65</v>
      </c>
      <c r="F6" s="284">
        <f t="shared" si="2"/>
        <v>44350</v>
      </c>
      <c r="G6" s="140" t="s">
        <v>68</v>
      </c>
      <c r="H6" s="134">
        <v>3</v>
      </c>
      <c r="I6" s="284">
        <f t="shared" si="3"/>
        <v>44380</v>
      </c>
      <c r="J6" s="344"/>
      <c r="K6" s="283">
        <f t="shared" si="4"/>
        <v>44411</v>
      </c>
      <c r="L6" s="121"/>
      <c r="M6" s="284">
        <f t="shared" si="5"/>
        <v>44442</v>
      </c>
      <c r="N6" s="139" t="s">
        <v>317</v>
      </c>
      <c r="O6" s="134">
        <v>3</v>
      </c>
      <c r="P6" s="123"/>
      <c r="Q6" s="134">
        <v>3</v>
      </c>
      <c r="R6" s="284">
        <f t="shared" si="6"/>
        <v>44472</v>
      </c>
      <c r="S6" s="133" t="s">
        <v>294</v>
      </c>
      <c r="T6" s="284">
        <f t="shared" si="7"/>
        <v>44503</v>
      </c>
      <c r="U6" s="139" t="s">
        <v>35</v>
      </c>
      <c r="V6" s="284">
        <f t="shared" si="8"/>
        <v>44533</v>
      </c>
      <c r="W6" s="133" t="s">
        <v>318</v>
      </c>
      <c r="X6" s="134">
        <v>3</v>
      </c>
      <c r="Y6" s="283">
        <f t="shared" si="9"/>
        <v>44564</v>
      </c>
      <c r="Z6" s="256"/>
      <c r="AA6" s="284">
        <f t="shared" si="10"/>
        <v>44595</v>
      </c>
      <c r="AB6" s="133" t="s">
        <v>216</v>
      </c>
      <c r="AC6" s="284">
        <f t="shared" si="11"/>
        <v>44623</v>
      </c>
      <c r="AD6" s="287" t="s">
        <v>208</v>
      </c>
      <c r="AE6" s="138">
        <v>3</v>
      </c>
      <c r="AI6" s="129">
        <f t="shared" si="12"/>
        <v>44289</v>
      </c>
      <c r="AJ6" s="129"/>
      <c r="AK6" s="129">
        <f t="shared" si="13"/>
        <v>44319</v>
      </c>
      <c r="AL6" s="129"/>
      <c r="AM6" s="129">
        <f t="shared" si="14"/>
        <v>44350</v>
      </c>
      <c r="AN6" s="129"/>
      <c r="AO6" s="129"/>
      <c r="AP6" s="129">
        <f t="shared" si="15"/>
        <v>44380</v>
      </c>
      <c r="AQ6" s="129"/>
      <c r="AR6" s="129">
        <f t="shared" si="16"/>
        <v>44411</v>
      </c>
      <c r="AS6" s="129"/>
      <c r="AT6" s="129">
        <f t="shared" si="17"/>
        <v>44442</v>
      </c>
      <c r="AU6" s="129"/>
      <c r="AV6" s="129"/>
      <c r="AW6" s="129"/>
      <c r="AX6" s="129"/>
      <c r="AY6" s="129">
        <f t="shared" si="18"/>
        <v>44472</v>
      </c>
      <c r="AZ6" s="129"/>
      <c r="BA6" s="129">
        <f t="shared" si="19"/>
        <v>44503</v>
      </c>
      <c r="BB6" s="129"/>
      <c r="BC6" s="129">
        <f t="shared" si="20"/>
        <v>44533</v>
      </c>
      <c r="BD6" s="129"/>
      <c r="BE6" s="129"/>
      <c r="BF6" s="129">
        <f t="shared" si="21"/>
        <v>44564</v>
      </c>
      <c r="BG6" s="129"/>
      <c r="BH6" s="129">
        <f t="shared" si="22"/>
        <v>44595</v>
      </c>
      <c r="BI6" s="129"/>
      <c r="BJ6" s="129">
        <f t="shared" si="23"/>
        <v>44623</v>
      </c>
    </row>
    <row r="7" spans="1:62" s="128" customFormat="1" ht="27" customHeight="1" x14ac:dyDescent="0.4">
      <c r="A7" s="130">
        <v>4</v>
      </c>
      <c r="B7" s="283">
        <f t="shared" si="0"/>
        <v>44290</v>
      </c>
      <c r="C7" s="131"/>
      <c r="D7" s="284">
        <f t="shared" si="1"/>
        <v>44320</v>
      </c>
      <c r="E7" s="139" t="s">
        <v>24</v>
      </c>
      <c r="F7" s="284">
        <f t="shared" si="2"/>
        <v>44351</v>
      </c>
      <c r="G7" s="133" t="s">
        <v>309</v>
      </c>
      <c r="H7" s="134">
        <v>4</v>
      </c>
      <c r="I7" s="284">
        <f t="shared" si="3"/>
        <v>44381</v>
      </c>
      <c r="J7" s="117"/>
      <c r="K7" s="283">
        <f t="shared" si="4"/>
        <v>44412</v>
      </c>
      <c r="L7" s="121"/>
      <c r="M7" s="284">
        <f t="shared" si="5"/>
        <v>44443</v>
      </c>
      <c r="N7" s="117"/>
      <c r="O7" s="134">
        <v>4</v>
      </c>
      <c r="P7" s="123"/>
      <c r="Q7" s="134">
        <v>4</v>
      </c>
      <c r="R7" s="284">
        <f t="shared" si="6"/>
        <v>44473</v>
      </c>
      <c r="S7" s="133" t="s">
        <v>163</v>
      </c>
      <c r="T7" s="284">
        <f t="shared" si="7"/>
        <v>44504</v>
      </c>
      <c r="U7" s="133" t="s">
        <v>322</v>
      </c>
      <c r="V7" s="284">
        <f t="shared" si="8"/>
        <v>44534</v>
      </c>
      <c r="W7" s="117"/>
      <c r="X7" s="134">
        <v>4</v>
      </c>
      <c r="Y7" s="283">
        <f t="shared" si="9"/>
        <v>44565</v>
      </c>
      <c r="Z7" s="256" t="s">
        <v>70</v>
      </c>
      <c r="AA7" s="284">
        <f t="shared" si="10"/>
        <v>44596</v>
      </c>
      <c r="AB7" s="133" t="s">
        <v>324</v>
      </c>
      <c r="AC7" s="284">
        <f t="shared" si="11"/>
        <v>44624</v>
      </c>
      <c r="AD7" s="287" t="s">
        <v>208</v>
      </c>
      <c r="AE7" s="138">
        <v>4</v>
      </c>
      <c r="AI7" s="129">
        <f t="shared" si="12"/>
        <v>44290</v>
      </c>
      <c r="AJ7" s="129"/>
      <c r="AK7" s="129">
        <f t="shared" si="13"/>
        <v>44320</v>
      </c>
      <c r="AL7" s="129"/>
      <c r="AM7" s="129">
        <f t="shared" si="14"/>
        <v>44351</v>
      </c>
      <c r="AN7" s="129"/>
      <c r="AO7" s="129"/>
      <c r="AP7" s="129">
        <f t="shared" si="15"/>
        <v>44381</v>
      </c>
      <c r="AQ7" s="129"/>
      <c r="AR7" s="129">
        <f t="shared" si="16"/>
        <v>44412</v>
      </c>
      <c r="AS7" s="129"/>
      <c r="AT7" s="129">
        <f t="shared" si="17"/>
        <v>44443</v>
      </c>
      <c r="AU7" s="129"/>
      <c r="AV7" s="129"/>
      <c r="AW7" s="129"/>
      <c r="AX7" s="129"/>
      <c r="AY7" s="129">
        <f t="shared" si="18"/>
        <v>44473</v>
      </c>
      <c r="AZ7" s="129"/>
      <c r="BA7" s="129">
        <f t="shared" si="19"/>
        <v>44504</v>
      </c>
      <c r="BB7" s="129"/>
      <c r="BC7" s="129">
        <f t="shared" si="20"/>
        <v>44534</v>
      </c>
      <c r="BD7" s="129"/>
      <c r="BE7" s="129"/>
      <c r="BF7" s="129">
        <f t="shared" si="21"/>
        <v>44565</v>
      </c>
      <c r="BG7" s="129"/>
      <c r="BH7" s="129">
        <f t="shared" si="22"/>
        <v>44596</v>
      </c>
      <c r="BI7" s="129"/>
      <c r="BJ7" s="129">
        <f t="shared" si="23"/>
        <v>44624</v>
      </c>
    </row>
    <row r="8" spans="1:62" s="128" customFormat="1" ht="28.5" customHeight="1" x14ac:dyDescent="0.4">
      <c r="A8" s="130">
        <v>5</v>
      </c>
      <c r="B8" s="283">
        <f t="shared" si="0"/>
        <v>44291</v>
      </c>
      <c r="C8" s="131"/>
      <c r="D8" s="284">
        <f t="shared" si="1"/>
        <v>44321</v>
      </c>
      <c r="E8" s="139" t="s">
        <v>26</v>
      </c>
      <c r="F8" s="284">
        <f t="shared" si="2"/>
        <v>44352</v>
      </c>
      <c r="G8" s="122"/>
      <c r="H8" s="134">
        <v>5</v>
      </c>
      <c r="I8" s="284">
        <f t="shared" si="3"/>
        <v>44382</v>
      </c>
      <c r="J8" s="287" t="s">
        <v>302</v>
      </c>
      <c r="K8" s="283">
        <f t="shared" si="4"/>
        <v>44413</v>
      </c>
      <c r="L8" s="121"/>
      <c r="M8" s="284">
        <f t="shared" si="5"/>
        <v>44444</v>
      </c>
      <c r="N8" s="122"/>
      <c r="O8" s="134">
        <v>5</v>
      </c>
      <c r="P8" s="123"/>
      <c r="Q8" s="134">
        <v>5</v>
      </c>
      <c r="R8" s="284">
        <f t="shared" si="6"/>
        <v>44474</v>
      </c>
      <c r="S8" s="288" t="s">
        <v>367</v>
      </c>
      <c r="T8" s="284">
        <f t="shared" si="7"/>
        <v>44505</v>
      </c>
      <c r="U8" s="139" t="s">
        <v>306</v>
      </c>
      <c r="V8" s="284">
        <f t="shared" si="8"/>
        <v>44535</v>
      </c>
      <c r="W8" s="117"/>
      <c r="X8" s="134">
        <v>5</v>
      </c>
      <c r="Y8" s="283">
        <f t="shared" si="9"/>
        <v>44566</v>
      </c>
      <c r="Z8" s="256"/>
      <c r="AA8" s="284">
        <f t="shared" si="10"/>
        <v>44597</v>
      </c>
      <c r="AB8" s="117"/>
      <c r="AC8" s="284">
        <f t="shared" si="11"/>
        <v>44625</v>
      </c>
      <c r="AD8" s="117"/>
      <c r="AE8" s="138">
        <v>5</v>
      </c>
      <c r="AI8" s="129">
        <f t="shared" si="12"/>
        <v>44291</v>
      </c>
      <c r="AJ8" s="129"/>
      <c r="AK8" s="129">
        <f t="shared" si="13"/>
        <v>44321</v>
      </c>
      <c r="AL8" s="129"/>
      <c r="AM8" s="129">
        <f t="shared" si="14"/>
        <v>44352</v>
      </c>
      <c r="AN8" s="129"/>
      <c r="AO8" s="129"/>
      <c r="AP8" s="129">
        <f t="shared" si="15"/>
        <v>44382</v>
      </c>
      <c r="AQ8" s="129"/>
      <c r="AR8" s="129">
        <f t="shared" si="16"/>
        <v>44413</v>
      </c>
      <c r="AS8" s="129"/>
      <c r="AT8" s="129">
        <f t="shared" si="17"/>
        <v>44444</v>
      </c>
      <c r="AU8" s="129"/>
      <c r="AV8" s="129"/>
      <c r="AW8" s="129"/>
      <c r="AX8" s="129"/>
      <c r="AY8" s="129">
        <f t="shared" si="18"/>
        <v>44474</v>
      </c>
      <c r="AZ8" s="129"/>
      <c r="BA8" s="129">
        <f t="shared" si="19"/>
        <v>44505</v>
      </c>
      <c r="BB8" s="129"/>
      <c r="BC8" s="129">
        <f t="shared" si="20"/>
        <v>44535</v>
      </c>
      <c r="BD8" s="129"/>
      <c r="BE8" s="129"/>
      <c r="BF8" s="129">
        <f t="shared" si="21"/>
        <v>44566</v>
      </c>
      <c r="BG8" s="129"/>
      <c r="BH8" s="129">
        <f t="shared" si="22"/>
        <v>44597</v>
      </c>
      <c r="BI8" s="129"/>
      <c r="BJ8" s="129">
        <f t="shared" si="23"/>
        <v>44625</v>
      </c>
    </row>
    <row r="9" spans="1:62" s="128" customFormat="1" ht="27" customHeight="1" x14ac:dyDescent="0.4">
      <c r="A9" s="130">
        <v>6</v>
      </c>
      <c r="B9" s="284">
        <f t="shared" si="0"/>
        <v>44292</v>
      </c>
      <c r="C9" s="143" t="s">
        <v>73</v>
      </c>
      <c r="D9" s="284">
        <f t="shared" si="1"/>
        <v>44322</v>
      </c>
      <c r="E9" s="188" t="s">
        <v>352</v>
      </c>
      <c r="F9" s="284">
        <f t="shared" si="2"/>
        <v>44353</v>
      </c>
      <c r="G9" s="122"/>
      <c r="H9" s="134">
        <v>6</v>
      </c>
      <c r="I9" s="284">
        <f t="shared" si="3"/>
        <v>44383</v>
      </c>
      <c r="J9" s="287" t="s">
        <v>301</v>
      </c>
      <c r="K9" s="283">
        <f t="shared" si="4"/>
        <v>44414</v>
      </c>
      <c r="L9" s="121"/>
      <c r="M9" s="316">
        <f t="shared" si="5"/>
        <v>44445</v>
      </c>
      <c r="N9" s="364"/>
      <c r="O9" s="134">
        <v>6</v>
      </c>
      <c r="P9" s="123"/>
      <c r="Q9" s="134">
        <v>6</v>
      </c>
      <c r="R9" s="284">
        <f t="shared" si="6"/>
        <v>44475</v>
      </c>
      <c r="S9" s="122" t="s">
        <v>368</v>
      </c>
      <c r="T9" s="284">
        <f t="shared" si="7"/>
        <v>44506</v>
      </c>
      <c r="U9" s="122"/>
      <c r="V9" s="284">
        <f t="shared" si="8"/>
        <v>44536</v>
      </c>
      <c r="W9" s="133" t="s">
        <v>360</v>
      </c>
      <c r="X9" s="134">
        <v>6</v>
      </c>
      <c r="Y9" s="283">
        <f t="shared" si="9"/>
        <v>44567</v>
      </c>
      <c r="Z9" s="256"/>
      <c r="AA9" s="284">
        <f t="shared" si="10"/>
        <v>44598</v>
      </c>
      <c r="AB9" s="117"/>
      <c r="AC9" s="284">
        <f t="shared" si="11"/>
        <v>44626</v>
      </c>
      <c r="AD9" s="117"/>
      <c r="AE9" s="138">
        <v>6</v>
      </c>
      <c r="AI9" s="129">
        <f t="shared" si="12"/>
        <v>44292</v>
      </c>
      <c r="AJ9" s="129"/>
      <c r="AK9" s="129">
        <f t="shared" si="13"/>
        <v>44322</v>
      </c>
      <c r="AL9" s="129"/>
      <c r="AM9" s="129">
        <f t="shared" si="14"/>
        <v>44353</v>
      </c>
      <c r="AN9" s="129"/>
      <c r="AO9" s="129"/>
      <c r="AP9" s="129">
        <f t="shared" si="15"/>
        <v>44383</v>
      </c>
      <c r="AQ9" s="129"/>
      <c r="AR9" s="129">
        <f t="shared" si="16"/>
        <v>44414</v>
      </c>
      <c r="AS9" s="129"/>
      <c r="AT9" s="129">
        <f t="shared" si="17"/>
        <v>44445</v>
      </c>
      <c r="AU9" s="129"/>
      <c r="AV9" s="129"/>
      <c r="AW9" s="129"/>
      <c r="AX9" s="129"/>
      <c r="AY9" s="129">
        <f t="shared" si="18"/>
        <v>44475</v>
      </c>
      <c r="AZ9" s="129"/>
      <c r="BA9" s="129">
        <f t="shared" si="19"/>
        <v>44506</v>
      </c>
      <c r="BB9" s="129"/>
      <c r="BC9" s="129">
        <f t="shared" si="20"/>
        <v>44536</v>
      </c>
      <c r="BD9" s="129"/>
      <c r="BE9" s="129"/>
      <c r="BF9" s="129">
        <f t="shared" si="21"/>
        <v>44567</v>
      </c>
      <c r="BG9" s="129"/>
      <c r="BH9" s="129">
        <f t="shared" si="22"/>
        <v>44598</v>
      </c>
      <c r="BI9" s="129"/>
      <c r="BJ9" s="129">
        <f t="shared" si="23"/>
        <v>44626</v>
      </c>
    </row>
    <row r="10" spans="1:62" s="128" customFormat="1" ht="27" customHeight="1" x14ac:dyDescent="0.4">
      <c r="A10" s="130">
        <v>7</v>
      </c>
      <c r="B10" s="284">
        <f t="shared" si="0"/>
        <v>44293</v>
      </c>
      <c r="C10" s="133" t="s">
        <v>78</v>
      </c>
      <c r="D10" s="284">
        <f t="shared" si="1"/>
        <v>44323</v>
      </c>
      <c r="E10" s="133" t="s">
        <v>283</v>
      </c>
      <c r="F10" s="284">
        <f t="shared" si="2"/>
        <v>44354</v>
      </c>
      <c r="G10" s="139" t="s">
        <v>160</v>
      </c>
      <c r="H10" s="134">
        <v>7</v>
      </c>
      <c r="I10" s="284">
        <f t="shared" si="3"/>
        <v>44384</v>
      </c>
      <c r="J10" s="139" t="s">
        <v>277</v>
      </c>
      <c r="K10" s="283">
        <f t="shared" si="4"/>
        <v>44415</v>
      </c>
      <c r="L10" s="121"/>
      <c r="M10" s="316">
        <f t="shared" si="5"/>
        <v>44446</v>
      </c>
      <c r="N10" s="360" t="s">
        <v>163</v>
      </c>
      <c r="O10" s="134">
        <v>7</v>
      </c>
      <c r="P10" s="123"/>
      <c r="Q10" s="134">
        <v>7</v>
      </c>
      <c r="R10" s="284">
        <f t="shared" si="6"/>
        <v>44476</v>
      </c>
      <c r="S10" s="374" t="s">
        <v>343</v>
      </c>
      <c r="T10" s="284">
        <f t="shared" si="7"/>
        <v>44507</v>
      </c>
      <c r="U10" s="117"/>
      <c r="V10" s="284">
        <f t="shared" si="8"/>
        <v>44537</v>
      </c>
      <c r="W10" s="117"/>
      <c r="X10" s="134">
        <v>7</v>
      </c>
      <c r="Y10" s="283">
        <f t="shared" si="9"/>
        <v>44568</v>
      </c>
      <c r="Z10" s="256"/>
      <c r="AA10" s="284">
        <f t="shared" si="10"/>
        <v>44599</v>
      </c>
      <c r="AB10" s="133"/>
      <c r="AC10" s="284">
        <f t="shared" si="11"/>
        <v>44627</v>
      </c>
      <c r="AD10" s="286" t="s">
        <v>196</v>
      </c>
      <c r="AE10" s="138">
        <v>7</v>
      </c>
      <c r="AI10" s="129">
        <f t="shared" si="12"/>
        <v>44293</v>
      </c>
      <c r="AJ10" s="129"/>
      <c r="AK10" s="129">
        <f t="shared" si="13"/>
        <v>44323</v>
      </c>
      <c r="AL10" s="129"/>
      <c r="AM10" s="129">
        <f t="shared" si="14"/>
        <v>44354</v>
      </c>
      <c r="AN10" s="129"/>
      <c r="AO10" s="129"/>
      <c r="AP10" s="129">
        <f t="shared" si="15"/>
        <v>44384</v>
      </c>
      <c r="AQ10" s="129"/>
      <c r="AR10" s="129">
        <f t="shared" si="16"/>
        <v>44415</v>
      </c>
      <c r="AS10" s="129"/>
      <c r="AT10" s="129">
        <f t="shared" si="17"/>
        <v>44446</v>
      </c>
      <c r="AU10" s="129"/>
      <c r="AV10" s="129"/>
      <c r="AW10" s="129"/>
      <c r="AX10" s="129"/>
      <c r="AY10" s="129">
        <f t="shared" si="18"/>
        <v>44476</v>
      </c>
      <c r="AZ10" s="129"/>
      <c r="BA10" s="129">
        <f t="shared" si="19"/>
        <v>44507</v>
      </c>
      <c r="BB10" s="129"/>
      <c r="BC10" s="129">
        <f t="shared" si="20"/>
        <v>44537</v>
      </c>
      <c r="BD10" s="129"/>
      <c r="BE10" s="129"/>
      <c r="BF10" s="129">
        <f t="shared" si="21"/>
        <v>44568</v>
      </c>
      <c r="BG10" s="129"/>
      <c r="BH10" s="129">
        <f t="shared" si="22"/>
        <v>44599</v>
      </c>
      <c r="BI10" s="129"/>
      <c r="BJ10" s="129">
        <f t="shared" si="23"/>
        <v>44627</v>
      </c>
    </row>
    <row r="11" spans="1:62" s="128" customFormat="1" ht="27" customHeight="1" x14ac:dyDescent="0.4">
      <c r="A11" s="130">
        <v>8</v>
      </c>
      <c r="B11" s="284">
        <f t="shared" si="0"/>
        <v>44294</v>
      </c>
      <c r="C11" s="146" t="s">
        <v>79</v>
      </c>
      <c r="D11" s="284">
        <f t="shared" si="1"/>
        <v>44324</v>
      </c>
      <c r="E11" s="153"/>
      <c r="F11" s="284">
        <f t="shared" si="2"/>
        <v>44355</v>
      </c>
      <c r="G11" s="139" t="s">
        <v>161</v>
      </c>
      <c r="H11" s="134">
        <v>8</v>
      </c>
      <c r="I11" s="284">
        <f t="shared" si="3"/>
        <v>44385</v>
      </c>
      <c r="J11" s="350" t="s">
        <v>227</v>
      </c>
      <c r="K11" s="283">
        <f t="shared" si="4"/>
        <v>44416</v>
      </c>
      <c r="L11" s="256" t="s">
        <v>289</v>
      </c>
      <c r="M11" s="316">
        <f t="shared" si="5"/>
        <v>44447</v>
      </c>
      <c r="N11" s="361" t="s">
        <v>187</v>
      </c>
      <c r="O11" s="134">
        <v>8</v>
      </c>
      <c r="P11" s="123"/>
      <c r="Q11" s="134">
        <v>8</v>
      </c>
      <c r="R11" s="284">
        <f t="shared" si="6"/>
        <v>44477</v>
      </c>
      <c r="S11" s="133" t="s">
        <v>304</v>
      </c>
      <c r="T11" s="284">
        <f t="shared" si="7"/>
        <v>44508</v>
      </c>
      <c r="U11" s="381" t="s">
        <v>371</v>
      </c>
      <c r="V11" s="284">
        <f t="shared" si="8"/>
        <v>44538</v>
      </c>
      <c r="W11" s="133" t="s">
        <v>323</v>
      </c>
      <c r="X11" s="134">
        <v>8</v>
      </c>
      <c r="Y11" s="285">
        <f t="shared" si="9"/>
        <v>44569</v>
      </c>
      <c r="Z11" s="286"/>
      <c r="AA11" s="284">
        <f t="shared" si="10"/>
        <v>44600</v>
      </c>
      <c r="AB11" s="287" t="s">
        <v>373</v>
      </c>
      <c r="AC11" s="284">
        <f t="shared" si="11"/>
        <v>44628</v>
      </c>
      <c r="AD11" s="117"/>
      <c r="AE11" s="138">
        <v>8</v>
      </c>
      <c r="AI11" s="129">
        <f t="shared" si="12"/>
        <v>44294</v>
      </c>
      <c r="AJ11" s="129"/>
      <c r="AK11" s="129">
        <f t="shared" si="13"/>
        <v>44324</v>
      </c>
      <c r="AL11" s="129"/>
      <c r="AM11" s="129">
        <f t="shared" si="14"/>
        <v>44355</v>
      </c>
      <c r="AN11" s="129"/>
      <c r="AO11" s="129"/>
      <c r="AP11" s="129">
        <f t="shared" si="15"/>
        <v>44385</v>
      </c>
      <c r="AQ11" s="129"/>
      <c r="AR11" s="129">
        <f t="shared" si="16"/>
        <v>44416</v>
      </c>
      <c r="AS11" s="129"/>
      <c r="AT11" s="129">
        <f t="shared" si="17"/>
        <v>44447</v>
      </c>
      <c r="AU11" s="129"/>
      <c r="AV11" s="129"/>
      <c r="AW11" s="129"/>
      <c r="AX11" s="129"/>
      <c r="AY11" s="129">
        <f t="shared" si="18"/>
        <v>44477</v>
      </c>
      <c r="AZ11" s="129"/>
      <c r="BA11" s="129">
        <f t="shared" si="19"/>
        <v>44508</v>
      </c>
      <c r="BB11" s="129"/>
      <c r="BC11" s="129">
        <f t="shared" si="20"/>
        <v>44538</v>
      </c>
      <c r="BD11" s="129"/>
      <c r="BE11" s="129"/>
      <c r="BF11" s="129">
        <f t="shared" si="21"/>
        <v>44569</v>
      </c>
      <c r="BG11" s="129"/>
      <c r="BH11" s="129">
        <f t="shared" si="22"/>
        <v>44600</v>
      </c>
      <c r="BI11" s="129"/>
      <c r="BJ11" s="129">
        <f t="shared" si="23"/>
        <v>44628</v>
      </c>
    </row>
    <row r="12" spans="1:62" s="128" customFormat="1" ht="27" customHeight="1" x14ac:dyDescent="0.4">
      <c r="A12" s="130">
        <v>9</v>
      </c>
      <c r="B12" s="284">
        <f t="shared" si="0"/>
        <v>44295</v>
      </c>
      <c r="C12" s="354" t="s">
        <v>82</v>
      </c>
      <c r="D12" s="284">
        <f t="shared" si="1"/>
        <v>44325</v>
      </c>
      <c r="E12" s="151"/>
      <c r="F12" s="284">
        <f t="shared" si="2"/>
        <v>44356</v>
      </c>
      <c r="G12" s="257" t="s">
        <v>161</v>
      </c>
      <c r="H12" s="134">
        <v>9</v>
      </c>
      <c r="I12" s="284">
        <f t="shared" si="3"/>
        <v>44386</v>
      </c>
      <c r="J12" s="372" t="s">
        <v>337</v>
      </c>
      <c r="K12" s="283">
        <f t="shared" si="4"/>
        <v>44417</v>
      </c>
      <c r="L12" s="195" t="s">
        <v>293</v>
      </c>
      <c r="M12" s="316">
        <f t="shared" si="5"/>
        <v>44448</v>
      </c>
      <c r="N12" s="380" t="s">
        <v>364</v>
      </c>
      <c r="O12" s="134">
        <v>9</v>
      </c>
      <c r="P12" s="123"/>
      <c r="Q12" s="134">
        <v>9</v>
      </c>
      <c r="R12" s="284">
        <f t="shared" si="6"/>
        <v>44478</v>
      </c>
      <c r="S12" s="153"/>
      <c r="T12" s="284">
        <f t="shared" si="7"/>
        <v>44509</v>
      </c>
      <c r="U12" s="188" t="s">
        <v>372</v>
      </c>
      <c r="V12" s="284">
        <f t="shared" si="8"/>
        <v>44539</v>
      </c>
      <c r="W12" s="133"/>
      <c r="X12" s="134">
        <v>9</v>
      </c>
      <c r="Y12" s="284">
        <f t="shared" si="9"/>
        <v>44570</v>
      </c>
      <c r="Z12" s="294"/>
      <c r="AA12" s="284">
        <f t="shared" si="10"/>
        <v>44601</v>
      </c>
      <c r="AB12" s="133"/>
      <c r="AC12" s="284">
        <f t="shared" si="11"/>
        <v>44629</v>
      </c>
      <c r="AD12" s="133" t="s">
        <v>169</v>
      </c>
      <c r="AE12" s="138">
        <v>9</v>
      </c>
      <c r="AI12" s="129">
        <f t="shared" si="12"/>
        <v>44295</v>
      </c>
      <c r="AJ12" s="129"/>
      <c r="AK12" s="129">
        <f t="shared" si="13"/>
        <v>44325</v>
      </c>
      <c r="AL12" s="129"/>
      <c r="AM12" s="129">
        <f t="shared" si="14"/>
        <v>44356</v>
      </c>
      <c r="AN12" s="129"/>
      <c r="AO12" s="129"/>
      <c r="AP12" s="129">
        <f t="shared" si="15"/>
        <v>44386</v>
      </c>
      <c r="AQ12" s="129"/>
      <c r="AR12" s="129">
        <f t="shared" si="16"/>
        <v>44417</v>
      </c>
      <c r="AS12" s="129"/>
      <c r="AT12" s="129">
        <f t="shared" si="17"/>
        <v>44448</v>
      </c>
      <c r="AU12" s="129"/>
      <c r="AV12" s="129"/>
      <c r="AW12" s="129"/>
      <c r="AX12" s="129"/>
      <c r="AY12" s="129">
        <f t="shared" si="18"/>
        <v>44478</v>
      </c>
      <c r="AZ12" s="129"/>
      <c r="BA12" s="129">
        <f t="shared" si="19"/>
        <v>44509</v>
      </c>
      <c r="BB12" s="129"/>
      <c r="BC12" s="129">
        <f t="shared" si="20"/>
        <v>44539</v>
      </c>
      <c r="BD12" s="129"/>
      <c r="BE12" s="129"/>
      <c r="BF12" s="129">
        <f t="shared" si="21"/>
        <v>44570</v>
      </c>
      <c r="BG12" s="129"/>
      <c r="BH12" s="129">
        <f t="shared" si="22"/>
        <v>44601</v>
      </c>
      <c r="BI12" s="129"/>
      <c r="BJ12" s="129">
        <f t="shared" si="23"/>
        <v>44629</v>
      </c>
    </row>
    <row r="13" spans="1:62" s="128" customFormat="1" ht="24.75" customHeight="1" x14ac:dyDescent="0.4">
      <c r="A13" s="155">
        <v>10</v>
      </c>
      <c r="B13" s="357">
        <f t="shared" si="0"/>
        <v>44296</v>
      </c>
      <c r="C13" s="358"/>
      <c r="D13" s="357">
        <f t="shared" si="1"/>
        <v>44326</v>
      </c>
      <c r="E13" s="359"/>
      <c r="F13" s="357">
        <f t="shared" si="2"/>
        <v>44357</v>
      </c>
      <c r="G13" s="326" t="s">
        <v>93</v>
      </c>
      <c r="H13" s="159">
        <v>10</v>
      </c>
      <c r="I13" s="295">
        <f t="shared" si="3"/>
        <v>44387</v>
      </c>
      <c r="J13" s="160"/>
      <c r="K13" s="297">
        <f t="shared" si="4"/>
        <v>44418</v>
      </c>
      <c r="L13" s="162"/>
      <c r="M13" s="356">
        <f t="shared" si="5"/>
        <v>44449</v>
      </c>
      <c r="N13" s="379" t="s">
        <v>349</v>
      </c>
      <c r="O13" s="163">
        <v>10</v>
      </c>
      <c r="P13" s="186"/>
      <c r="Q13" s="163">
        <v>10</v>
      </c>
      <c r="R13" s="295">
        <f t="shared" si="6"/>
        <v>44479</v>
      </c>
      <c r="S13" s="160"/>
      <c r="T13" s="295">
        <f t="shared" si="7"/>
        <v>44510</v>
      </c>
      <c r="U13" s="185" t="s">
        <v>321</v>
      </c>
      <c r="V13" s="295">
        <f t="shared" si="8"/>
        <v>44540</v>
      </c>
      <c r="W13" s="370" t="s">
        <v>245</v>
      </c>
      <c r="X13" s="163">
        <v>10</v>
      </c>
      <c r="Y13" s="295">
        <f t="shared" si="9"/>
        <v>44571</v>
      </c>
      <c r="Z13" s="185" t="s">
        <v>146</v>
      </c>
      <c r="AA13" s="295">
        <f t="shared" si="10"/>
        <v>44602</v>
      </c>
      <c r="AB13" s="203" t="s">
        <v>345</v>
      </c>
      <c r="AC13" s="295">
        <f t="shared" si="11"/>
        <v>44630</v>
      </c>
      <c r="AD13" s="254" t="s">
        <v>298</v>
      </c>
      <c r="AE13" s="169">
        <v>10</v>
      </c>
      <c r="AI13" s="129">
        <f t="shared" si="12"/>
        <v>44296</v>
      </c>
      <c r="AJ13" s="129"/>
      <c r="AK13" s="129">
        <f t="shared" si="13"/>
        <v>44326</v>
      </c>
      <c r="AL13" s="129"/>
      <c r="AM13" s="129">
        <f t="shared" si="14"/>
        <v>44357</v>
      </c>
      <c r="AN13" s="129"/>
      <c r="AO13" s="129"/>
      <c r="AP13" s="129">
        <f t="shared" si="15"/>
        <v>44387</v>
      </c>
      <c r="AQ13" s="129"/>
      <c r="AR13" s="129">
        <f t="shared" si="16"/>
        <v>44418</v>
      </c>
      <c r="AS13" s="129"/>
      <c r="AT13" s="129">
        <f t="shared" si="17"/>
        <v>44449</v>
      </c>
      <c r="AU13" s="129"/>
      <c r="AV13" s="129"/>
      <c r="AW13" s="129"/>
      <c r="AX13" s="129"/>
      <c r="AY13" s="129">
        <f t="shared" si="18"/>
        <v>44479</v>
      </c>
      <c r="AZ13" s="129"/>
      <c r="BA13" s="129">
        <f t="shared" si="19"/>
        <v>44510</v>
      </c>
      <c r="BB13" s="129"/>
      <c r="BC13" s="129">
        <f t="shared" si="20"/>
        <v>44540</v>
      </c>
      <c r="BD13" s="129"/>
      <c r="BE13" s="129"/>
      <c r="BF13" s="129">
        <f t="shared" si="21"/>
        <v>44571</v>
      </c>
      <c r="BG13" s="129"/>
      <c r="BH13" s="129">
        <f t="shared" si="22"/>
        <v>44602</v>
      </c>
      <c r="BI13" s="129"/>
      <c r="BJ13" s="129">
        <f t="shared" si="23"/>
        <v>44630</v>
      </c>
    </row>
    <row r="14" spans="1:62" s="128" customFormat="1" ht="27" customHeight="1" x14ac:dyDescent="0.4">
      <c r="A14" s="113">
        <v>11</v>
      </c>
      <c r="B14" s="284">
        <f t="shared" si="0"/>
        <v>44297</v>
      </c>
      <c r="C14" s="117"/>
      <c r="D14" s="284">
        <f t="shared" si="1"/>
        <v>44327</v>
      </c>
      <c r="E14" s="133"/>
      <c r="F14" s="284">
        <f t="shared" si="2"/>
        <v>44358</v>
      </c>
      <c r="G14" s="188" t="s">
        <v>355</v>
      </c>
      <c r="H14" s="118">
        <v>11</v>
      </c>
      <c r="I14" s="284">
        <f t="shared" si="3"/>
        <v>44388</v>
      </c>
      <c r="J14" s="122"/>
      <c r="K14" s="283">
        <f t="shared" si="4"/>
        <v>44419</v>
      </c>
      <c r="L14" s="121"/>
      <c r="M14" s="284">
        <f t="shared" si="5"/>
        <v>44450</v>
      </c>
      <c r="N14" s="122"/>
      <c r="O14" s="118">
        <v>11</v>
      </c>
      <c r="P14" s="123"/>
      <c r="Q14" s="118">
        <v>11</v>
      </c>
      <c r="R14" s="284">
        <f t="shared" si="6"/>
        <v>44480</v>
      </c>
      <c r="S14" s="170"/>
      <c r="T14" s="284">
        <f t="shared" si="7"/>
        <v>44511</v>
      </c>
      <c r="U14" s="133" t="s">
        <v>286</v>
      </c>
      <c r="V14" s="284">
        <f t="shared" si="8"/>
        <v>44541</v>
      </c>
      <c r="W14" s="371"/>
      <c r="X14" s="118">
        <v>11</v>
      </c>
      <c r="Y14" s="284">
        <f t="shared" si="9"/>
        <v>44572</v>
      </c>
      <c r="Z14" s="133" t="s">
        <v>269</v>
      </c>
      <c r="AA14" s="284">
        <f t="shared" si="10"/>
        <v>44603</v>
      </c>
      <c r="AB14" s="301" t="s">
        <v>88</v>
      </c>
      <c r="AC14" s="284">
        <f t="shared" si="11"/>
        <v>44631</v>
      </c>
      <c r="AD14" s="133" t="s">
        <v>95</v>
      </c>
      <c r="AE14" s="127">
        <v>11</v>
      </c>
      <c r="AI14" s="129">
        <f t="shared" si="12"/>
        <v>44297</v>
      </c>
      <c r="AJ14" s="129"/>
      <c r="AK14" s="129">
        <f t="shared" si="13"/>
        <v>44327</v>
      </c>
      <c r="AL14" s="129"/>
      <c r="AM14" s="129">
        <f t="shared" si="14"/>
        <v>44358</v>
      </c>
      <c r="AN14" s="129"/>
      <c r="AO14" s="129"/>
      <c r="AP14" s="129">
        <f t="shared" si="15"/>
        <v>44388</v>
      </c>
      <c r="AQ14" s="129"/>
      <c r="AR14" s="129">
        <f t="shared" si="16"/>
        <v>44419</v>
      </c>
      <c r="AS14" s="129"/>
      <c r="AT14" s="129">
        <f t="shared" si="17"/>
        <v>44450</v>
      </c>
      <c r="AU14" s="129"/>
      <c r="AV14" s="129"/>
      <c r="AW14" s="129"/>
      <c r="AX14" s="129"/>
      <c r="AY14" s="129">
        <f t="shared" si="18"/>
        <v>44480</v>
      </c>
      <c r="AZ14" s="129"/>
      <c r="BA14" s="129">
        <f t="shared" si="19"/>
        <v>44511</v>
      </c>
      <c r="BB14" s="129"/>
      <c r="BC14" s="129">
        <f t="shared" si="20"/>
        <v>44541</v>
      </c>
      <c r="BD14" s="129"/>
      <c r="BE14" s="129"/>
      <c r="BF14" s="129">
        <f t="shared" si="21"/>
        <v>44572</v>
      </c>
      <c r="BG14" s="129"/>
      <c r="BH14" s="129">
        <f t="shared" si="22"/>
        <v>44603</v>
      </c>
      <c r="BI14" s="129"/>
      <c r="BJ14" s="129">
        <f t="shared" si="23"/>
        <v>44631</v>
      </c>
    </row>
    <row r="15" spans="1:62" s="128" customFormat="1" ht="27" customHeight="1" x14ac:dyDescent="0.4">
      <c r="A15" s="130">
        <v>12</v>
      </c>
      <c r="B15" s="284">
        <f t="shared" si="0"/>
        <v>44298</v>
      </c>
      <c r="C15" s="172" t="s">
        <v>91</v>
      </c>
      <c r="D15" s="284">
        <f t="shared" si="1"/>
        <v>44328</v>
      </c>
      <c r="E15" s="139" t="s">
        <v>92</v>
      </c>
      <c r="F15" s="284">
        <f t="shared" si="2"/>
        <v>44359</v>
      </c>
      <c r="G15" s="152"/>
      <c r="H15" s="134">
        <v>12</v>
      </c>
      <c r="I15" s="284">
        <f t="shared" si="3"/>
        <v>44389</v>
      </c>
      <c r="J15" s="133" t="s">
        <v>89</v>
      </c>
      <c r="K15" s="283">
        <f t="shared" si="4"/>
        <v>44420</v>
      </c>
      <c r="L15" s="121"/>
      <c r="M15" s="284">
        <f t="shared" si="5"/>
        <v>44451</v>
      </c>
      <c r="N15" s="133" t="s">
        <v>240</v>
      </c>
      <c r="O15" s="134">
        <v>12</v>
      </c>
      <c r="P15" s="123"/>
      <c r="Q15" s="134">
        <v>12</v>
      </c>
      <c r="R15" s="285">
        <f t="shared" si="6"/>
        <v>44481</v>
      </c>
      <c r="S15" s="286" t="s">
        <v>256</v>
      </c>
      <c r="T15" s="284">
        <f t="shared" si="7"/>
        <v>44512</v>
      </c>
      <c r="U15" s="188" t="s">
        <v>370</v>
      </c>
      <c r="V15" s="284">
        <f t="shared" si="8"/>
        <v>44542</v>
      </c>
      <c r="W15" s="117"/>
      <c r="X15" s="134">
        <v>12</v>
      </c>
      <c r="Y15" s="284">
        <f t="shared" si="9"/>
        <v>44573</v>
      </c>
      <c r="Z15" s="133" t="s">
        <v>100</v>
      </c>
      <c r="AA15" s="284">
        <f t="shared" si="10"/>
        <v>44604</v>
      </c>
      <c r="AB15" s="137"/>
      <c r="AC15" s="284">
        <f t="shared" si="11"/>
        <v>44632</v>
      </c>
      <c r="AD15" s="117"/>
      <c r="AE15" s="138">
        <v>12</v>
      </c>
      <c r="AI15" s="129">
        <f t="shared" si="12"/>
        <v>44298</v>
      </c>
      <c r="AJ15" s="129"/>
      <c r="AK15" s="129">
        <f t="shared" si="13"/>
        <v>44328</v>
      </c>
      <c r="AL15" s="129"/>
      <c r="AM15" s="129">
        <f t="shared" si="14"/>
        <v>44359</v>
      </c>
      <c r="AN15" s="129"/>
      <c r="AO15" s="129"/>
      <c r="AP15" s="129">
        <f t="shared" si="15"/>
        <v>44389</v>
      </c>
      <c r="AQ15" s="129"/>
      <c r="AR15" s="129">
        <f t="shared" si="16"/>
        <v>44420</v>
      </c>
      <c r="AS15" s="129"/>
      <c r="AT15" s="129">
        <f t="shared" si="17"/>
        <v>44451</v>
      </c>
      <c r="AU15" s="129"/>
      <c r="AV15" s="129"/>
      <c r="AW15" s="129"/>
      <c r="AX15" s="129"/>
      <c r="AY15" s="129">
        <f t="shared" si="18"/>
        <v>44481</v>
      </c>
      <c r="AZ15" s="129"/>
      <c r="BA15" s="129">
        <f t="shared" si="19"/>
        <v>44512</v>
      </c>
      <c r="BB15" s="129"/>
      <c r="BC15" s="129">
        <f t="shared" si="20"/>
        <v>44542</v>
      </c>
      <c r="BD15" s="129"/>
      <c r="BE15" s="129"/>
      <c r="BF15" s="129">
        <f t="shared" si="21"/>
        <v>44573</v>
      </c>
      <c r="BG15" s="129"/>
      <c r="BH15" s="129">
        <f t="shared" si="22"/>
        <v>44604</v>
      </c>
      <c r="BI15" s="129"/>
      <c r="BJ15" s="129">
        <f t="shared" si="23"/>
        <v>44632</v>
      </c>
    </row>
    <row r="16" spans="1:62" s="128" customFormat="1" ht="27" customHeight="1" x14ac:dyDescent="0.4">
      <c r="A16" s="130">
        <v>13</v>
      </c>
      <c r="B16" s="284">
        <f t="shared" si="0"/>
        <v>44299</v>
      </c>
      <c r="C16" s="343"/>
      <c r="D16" s="284">
        <f t="shared" si="1"/>
        <v>44329</v>
      </c>
      <c r="E16" s="139" t="s">
        <v>97</v>
      </c>
      <c r="F16" s="284">
        <f t="shared" si="2"/>
        <v>44360</v>
      </c>
      <c r="G16" s="117"/>
      <c r="H16" s="134">
        <v>13</v>
      </c>
      <c r="I16" s="284">
        <f t="shared" si="3"/>
        <v>44390</v>
      </c>
      <c r="J16" s="146" t="s">
        <v>339</v>
      </c>
      <c r="K16" s="283">
        <f t="shared" si="4"/>
        <v>44421</v>
      </c>
      <c r="L16" s="121"/>
      <c r="M16" s="284">
        <f t="shared" si="5"/>
        <v>44452</v>
      </c>
      <c r="N16" s="133" t="s">
        <v>184</v>
      </c>
      <c r="O16" s="134">
        <v>13</v>
      </c>
      <c r="P16" s="123"/>
      <c r="Q16" s="134">
        <v>13</v>
      </c>
      <c r="R16" s="284">
        <f t="shared" si="6"/>
        <v>44482</v>
      </c>
      <c r="S16" s="139" t="s">
        <v>348</v>
      </c>
      <c r="T16" s="284">
        <f t="shared" si="7"/>
        <v>44513</v>
      </c>
      <c r="U16" s="117"/>
      <c r="V16" s="284">
        <f t="shared" si="8"/>
        <v>44543</v>
      </c>
      <c r="W16" s="133"/>
      <c r="X16" s="134">
        <v>13</v>
      </c>
      <c r="Y16" s="284">
        <f t="shared" si="9"/>
        <v>44574</v>
      </c>
      <c r="Z16" s="133" t="s">
        <v>100</v>
      </c>
      <c r="AA16" s="284">
        <f t="shared" si="10"/>
        <v>44605</v>
      </c>
      <c r="AB16" s="142"/>
      <c r="AC16" s="284">
        <f t="shared" si="11"/>
        <v>44633</v>
      </c>
      <c r="AD16" s="142"/>
      <c r="AE16" s="138">
        <v>13</v>
      </c>
      <c r="AI16" s="129">
        <f t="shared" si="12"/>
        <v>44299</v>
      </c>
      <c r="AJ16" s="129"/>
      <c r="AK16" s="129">
        <f t="shared" si="13"/>
        <v>44329</v>
      </c>
      <c r="AL16" s="129"/>
      <c r="AM16" s="129">
        <f t="shared" si="14"/>
        <v>44360</v>
      </c>
      <c r="AN16" s="129"/>
      <c r="AO16" s="129"/>
      <c r="AP16" s="129">
        <f t="shared" si="15"/>
        <v>44390</v>
      </c>
      <c r="AQ16" s="129"/>
      <c r="AR16" s="129">
        <f t="shared" si="16"/>
        <v>44421</v>
      </c>
      <c r="AS16" s="129"/>
      <c r="AT16" s="129">
        <f t="shared" si="17"/>
        <v>44452</v>
      </c>
      <c r="AU16" s="129"/>
      <c r="AV16" s="129"/>
      <c r="AW16" s="129"/>
      <c r="AX16" s="129"/>
      <c r="AY16" s="129">
        <f t="shared" si="18"/>
        <v>44482</v>
      </c>
      <c r="AZ16" s="129"/>
      <c r="BA16" s="129">
        <f t="shared" si="19"/>
        <v>44513</v>
      </c>
      <c r="BB16" s="129"/>
      <c r="BC16" s="129">
        <f t="shared" si="20"/>
        <v>44543</v>
      </c>
      <c r="BD16" s="129"/>
      <c r="BE16" s="129"/>
      <c r="BF16" s="129">
        <f t="shared" si="21"/>
        <v>44574</v>
      </c>
      <c r="BG16" s="129"/>
      <c r="BH16" s="129">
        <f t="shared" si="22"/>
        <v>44605</v>
      </c>
      <c r="BI16" s="129"/>
      <c r="BJ16" s="129">
        <f t="shared" si="23"/>
        <v>44633</v>
      </c>
    </row>
    <row r="17" spans="1:62" s="128" customFormat="1" ht="27" customHeight="1" x14ac:dyDescent="0.4">
      <c r="A17" s="130">
        <v>14</v>
      </c>
      <c r="B17" s="284">
        <f t="shared" si="0"/>
        <v>44300</v>
      </c>
      <c r="C17" s="132" t="s">
        <v>96</v>
      </c>
      <c r="D17" s="284">
        <f t="shared" si="1"/>
        <v>44330</v>
      </c>
      <c r="E17" s="139" t="s">
        <v>308</v>
      </c>
      <c r="F17" s="284">
        <f t="shared" si="2"/>
        <v>44361</v>
      </c>
      <c r="G17" s="133" t="s">
        <v>163</v>
      </c>
      <c r="H17" s="134">
        <v>14</v>
      </c>
      <c r="I17" s="284">
        <f t="shared" si="3"/>
        <v>44391</v>
      </c>
      <c r="J17" s="287" t="s">
        <v>338</v>
      </c>
      <c r="K17" s="283">
        <f t="shared" si="4"/>
        <v>44422</v>
      </c>
      <c r="L17" s="121"/>
      <c r="M17" s="284">
        <f t="shared" si="5"/>
        <v>44453</v>
      </c>
      <c r="N17" s="133" t="s">
        <v>184</v>
      </c>
      <c r="O17" s="134">
        <v>14</v>
      </c>
      <c r="P17" s="123"/>
      <c r="Q17" s="134">
        <v>14</v>
      </c>
      <c r="R17" s="284">
        <f t="shared" si="6"/>
        <v>44483</v>
      </c>
      <c r="S17" s="117"/>
      <c r="T17" s="284">
        <f t="shared" si="7"/>
        <v>44514</v>
      </c>
      <c r="U17" s="122"/>
      <c r="V17" s="284">
        <f t="shared" si="8"/>
        <v>44544</v>
      </c>
      <c r="W17" s="117"/>
      <c r="X17" s="134">
        <v>14</v>
      </c>
      <c r="Y17" s="284">
        <f t="shared" si="9"/>
        <v>44575</v>
      </c>
      <c r="Z17" s="133" t="s">
        <v>307</v>
      </c>
      <c r="AA17" s="284">
        <f t="shared" si="10"/>
        <v>44606</v>
      </c>
      <c r="AB17" s="255"/>
      <c r="AC17" s="284">
        <f t="shared" si="11"/>
        <v>44634</v>
      </c>
      <c r="AD17" s="139"/>
      <c r="AE17" s="138">
        <v>14</v>
      </c>
      <c r="AI17" s="129">
        <f t="shared" si="12"/>
        <v>44300</v>
      </c>
      <c r="AJ17" s="129"/>
      <c r="AK17" s="129">
        <f t="shared" si="13"/>
        <v>44330</v>
      </c>
      <c r="AL17" s="129"/>
      <c r="AM17" s="129">
        <f t="shared" si="14"/>
        <v>44361</v>
      </c>
      <c r="AN17" s="129"/>
      <c r="AO17" s="129"/>
      <c r="AP17" s="129">
        <f t="shared" si="15"/>
        <v>44391</v>
      </c>
      <c r="AQ17" s="129"/>
      <c r="AR17" s="129">
        <f t="shared" si="16"/>
        <v>44422</v>
      </c>
      <c r="AS17" s="129"/>
      <c r="AT17" s="129">
        <f t="shared" si="17"/>
        <v>44453</v>
      </c>
      <c r="AU17" s="129"/>
      <c r="AV17" s="129"/>
      <c r="AW17" s="129"/>
      <c r="AX17" s="129"/>
      <c r="AY17" s="129">
        <f t="shared" si="18"/>
        <v>44483</v>
      </c>
      <c r="AZ17" s="129"/>
      <c r="BA17" s="129">
        <f t="shared" si="19"/>
        <v>44514</v>
      </c>
      <c r="BB17" s="129"/>
      <c r="BC17" s="129">
        <f t="shared" si="20"/>
        <v>44544</v>
      </c>
      <c r="BD17" s="129"/>
      <c r="BE17" s="129"/>
      <c r="BF17" s="129">
        <f t="shared" si="21"/>
        <v>44575</v>
      </c>
      <c r="BG17" s="129"/>
      <c r="BH17" s="129">
        <f t="shared" si="22"/>
        <v>44606</v>
      </c>
      <c r="BI17" s="129"/>
      <c r="BJ17" s="129">
        <f t="shared" si="23"/>
        <v>44634</v>
      </c>
    </row>
    <row r="18" spans="1:62" s="128" customFormat="1" ht="27" customHeight="1" x14ac:dyDescent="0.4">
      <c r="A18" s="130">
        <v>15</v>
      </c>
      <c r="B18" s="284">
        <f t="shared" si="0"/>
        <v>44301</v>
      </c>
      <c r="C18" s="133" t="s">
        <v>351</v>
      </c>
      <c r="D18" s="284">
        <f t="shared" si="1"/>
        <v>44331</v>
      </c>
      <c r="E18" s="133" t="s">
        <v>326</v>
      </c>
      <c r="F18" s="284">
        <f t="shared" si="2"/>
        <v>44362</v>
      </c>
      <c r="G18" s="377" t="s">
        <v>362</v>
      </c>
      <c r="H18" s="134">
        <v>15</v>
      </c>
      <c r="I18" s="284">
        <f t="shared" si="3"/>
        <v>44392</v>
      </c>
      <c r="J18" s="188" t="s">
        <v>366</v>
      </c>
      <c r="K18" s="283">
        <f t="shared" si="4"/>
        <v>44423</v>
      </c>
      <c r="L18" s="195" t="s">
        <v>292</v>
      </c>
      <c r="M18" s="284">
        <f t="shared" si="5"/>
        <v>44454</v>
      </c>
      <c r="N18" s="139" t="s">
        <v>185</v>
      </c>
      <c r="O18" s="134">
        <v>15</v>
      </c>
      <c r="P18" s="123"/>
      <c r="Q18" s="134">
        <v>15</v>
      </c>
      <c r="R18" s="284">
        <f t="shared" si="6"/>
        <v>44484</v>
      </c>
      <c r="S18" s="133"/>
      <c r="T18" s="284">
        <f t="shared" si="7"/>
        <v>44515</v>
      </c>
      <c r="U18" s="122"/>
      <c r="V18" s="284">
        <f t="shared" si="8"/>
        <v>44545</v>
      </c>
      <c r="W18" s="287" t="s">
        <v>211</v>
      </c>
      <c r="X18" s="134">
        <v>15</v>
      </c>
      <c r="Y18" s="284">
        <f t="shared" si="9"/>
        <v>44576</v>
      </c>
      <c r="Z18" s="117"/>
      <c r="AA18" s="284">
        <f t="shared" si="10"/>
        <v>44607</v>
      </c>
      <c r="AB18" s="301" t="s">
        <v>209</v>
      </c>
      <c r="AC18" s="284">
        <f t="shared" si="11"/>
        <v>44635</v>
      </c>
      <c r="AD18" s="122"/>
      <c r="AE18" s="138">
        <v>15</v>
      </c>
      <c r="AI18" s="129">
        <f t="shared" si="12"/>
        <v>44301</v>
      </c>
      <c r="AJ18" s="129"/>
      <c r="AK18" s="129">
        <f t="shared" si="13"/>
        <v>44331</v>
      </c>
      <c r="AL18" s="129"/>
      <c r="AM18" s="129">
        <f t="shared" si="14"/>
        <v>44362</v>
      </c>
      <c r="AN18" s="129"/>
      <c r="AO18" s="129"/>
      <c r="AP18" s="129">
        <f t="shared" si="15"/>
        <v>44392</v>
      </c>
      <c r="AQ18" s="129"/>
      <c r="AR18" s="129">
        <f t="shared" si="16"/>
        <v>44423</v>
      </c>
      <c r="AS18" s="129"/>
      <c r="AT18" s="129">
        <f t="shared" si="17"/>
        <v>44454</v>
      </c>
      <c r="AU18" s="129"/>
      <c r="AV18" s="129"/>
      <c r="AW18" s="129"/>
      <c r="AX18" s="129"/>
      <c r="AY18" s="129">
        <f t="shared" si="18"/>
        <v>44484</v>
      </c>
      <c r="AZ18" s="129"/>
      <c r="BA18" s="129">
        <f t="shared" si="19"/>
        <v>44515</v>
      </c>
      <c r="BB18" s="129"/>
      <c r="BC18" s="129">
        <f t="shared" si="20"/>
        <v>44545</v>
      </c>
      <c r="BD18" s="129"/>
      <c r="BE18" s="129"/>
      <c r="BF18" s="129">
        <f t="shared" si="21"/>
        <v>44576</v>
      </c>
      <c r="BG18" s="129"/>
      <c r="BH18" s="129">
        <f t="shared" si="22"/>
        <v>44607</v>
      </c>
      <c r="BI18" s="129"/>
      <c r="BJ18" s="129">
        <f t="shared" si="23"/>
        <v>44635</v>
      </c>
    </row>
    <row r="19" spans="1:62" s="128" customFormat="1" ht="27" customHeight="1" x14ac:dyDescent="0.4">
      <c r="A19" s="130">
        <v>16</v>
      </c>
      <c r="B19" s="284">
        <f t="shared" si="0"/>
        <v>44302</v>
      </c>
      <c r="C19" s="139" t="s">
        <v>325</v>
      </c>
      <c r="D19" s="284">
        <f t="shared" si="1"/>
        <v>44332</v>
      </c>
      <c r="E19" s="151"/>
      <c r="F19" s="284">
        <f t="shared" si="2"/>
        <v>44363</v>
      </c>
      <c r="G19" s="188" t="s">
        <v>361</v>
      </c>
      <c r="H19" s="134">
        <v>16</v>
      </c>
      <c r="I19" s="284">
        <f t="shared" si="3"/>
        <v>44393</v>
      </c>
      <c r="J19" s="139" t="s">
        <v>278</v>
      </c>
      <c r="K19" s="283">
        <f t="shared" si="4"/>
        <v>44424</v>
      </c>
      <c r="L19" s="121"/>
      <c r="M19" s="284">
        <f t="shared" si="5"/>
        <v>44455</v>
      </c>
      <c r="N19" s="122"/>
      <c r="O19" s="134">
        <v>16</v>
      </c>
      <c r="P19" s="123"/>
      <c r="Q19" s="134">
        <v>16</v>
      </c>
      <c r="R19" s="284">
        <f t="shared" si="6"/>
        <v>44485</v>
      </c>
      <c r="S19" s="122"/>
      <c r="T19" s="284">
        <f t="shared" si="7"/>
        <v>44516</v>
      </c>
      <c r="U19" s="188" t="s">
        <v>344</v>
      </c>
      <c r="V19" s="284">
        <f t="shared" si="8"/>
        <v>44546</v>
      </c>
      <c r="W19" s="117"/>
      <c r="X19" s="134">
        <v>16</v>
      </c>
      <c r="Y19" s="284">
        <f t="shared" si="9"/>
        <v>44577</v>
      </c>
      <c r="Z19" s="117"/>
      <c r="AA19" s="284">
        <f t="shared" si="10"/>
        <v>44608</v>
      </c>
      <c r="AB19" s="133" t="s">
        <v>288</v>
      </c>
      <c r="AC19" s="284">
        <f t="shared" si="11"/>
        <v>44636</v>
      </c>
      <c r="AD19" s="139" t="s">
        <v>207</v>
      </c>
      <c r="AE19" s="138">
        <v>16</v>
      </c>
      <c r="AI19" s="129">
        <f t="shared" si="12"/>
        <v>44302</v>
      </c>
      <c r="AJ19" s="129"/>
      <c r="AK19" s="129">
        <f t="shared" si="13"/>
        <v>44332</v>
      </c>
      <c r="AL19" s="129"/>
      <c r="AM19" s="129">
        <f t="shared" si="14"/>
        <v>44363</v>
      </c>
      <c r="AN19" s="129"/>
      <c r="AO19" s="129"/>
      <c r="AP19" s="129">
        <f t="shared" si="15"/>
        <v>44393</v>
      </c>
      <c r="AQ19" s="129"/>
      <c r="AR19" s="129">
        <f t="shared" si="16"/>
        <v>44424</v>
      </c>
      <c r="AS19" s="129"/>
      <c r="AT19" s="129">
        <f t="shared" si="17"/>
        <v>44455</v>
      </c>
      <c r="AU19" s="129"/>
      <c r="AV19" s="129"/>
      <c r="AW19" s="129"/>
      <c r="AX19" s="129"/>
      <c r="AY19" s="129">
        <f t="shared" si="18"/>
        <v>44485</v>
      </c>
      <c r="AZ19" s="129"/>
      <c r="BA19" s="129">
        <f t="shared" si="19"/>
        <v>44516</v>
      </c>
      <c r="BB19" s="129"/>
      <c r="BC19" s="129">
        <f t="shared" si="20"/>
        <v>44546</v>
      </c>
      <c r="BD19" s="129"/>
      <c r="BE19" s="129"/>
      <c r="BF19" s="129">
        <f t="shared" si="21"/>
        <v>44577</v>
      </c>
      <c r="BG19" s="129"/>
      <c r="BH19" s="129">
        <f t="shared" si="22"/>
        <v>44608</v>
      </c>
      <c r="BI19" s="129"/>
      <c r="BJ19" s="129">
        <f t="shared" si="23"/>
        <v>44636</v>
      </c>
    </row>
    <row r="20" spans="1:62" s="128" customFormat="1" ht="27" customHeight="1" x14ac:dyDescent="0.4">
      <c r="A20" s="130">
        <v>17</v>
      </c>
      <c r="B20" s="284">
        <f t="shared" si="0"/>
        <v>44303</v>
      </c>
      <c r="C20" s="117"/>
      <c r="D20" s="302">
        <f t="shared" si="1"/>
        <v>44333</v>
      </c>
      <c r="E20" s="362"/>
      <c r="F20" s="316">
        <f t="shared" si="2"/>
        <v>44364</v>
      </c>
      <c r="G20" s="290" t="s">
        <v>310</v>
      </c>
      <c r="H20" s="134">
        <v>17</v>
      </c>
      <c r="I20" s="284">
        <f t="shared" si="3"/>
        <v>44394</v>
      </c>
      <c r="J20" s="139" t="s">
        <v>279</v>
      </c>
      <c r="K20" s="283">
        <f t="shared" si="4"/>
        <v>44425</v>
      </c>
      <c r="L20" s="121"/>
      <c r="M20" s="284">
        <f t="shared" si="5"/>
        <v>44456</v>
      </c>
      <c r="N20" s="139" t="s">
        <v>188</v>
      </c>
      <c r="O20" s="134">
        <v>17</v>
      </c>
      <c r="P20" s="123"/>
      <c r="Q20" s="134">
        <v>17</v>
      </c>
      <c r="R20" s="284">
        <f t="shared" si="6"/>
        <v>44486</v>
      </c>
      <c r="S20" s="287" t="s">
        <v>329</v>
      </c>
      <c r="T20" s="284">
        <f t="shared" si="7"/>
        <v>44517</v>
      </c>
      <c r="U20" s="139" t="s">
        <v>187</v>
      </c>
      <c r="V20" s="284">
        <f t="shared" si="8"/>
        <v>44547</v>
      </c>
      <c r="W20" s="139" t="s">
        <v>356</v>
      </c>
      <c r="X20" s="134">
        <v>17</v>
      </c>
      <c r="Y20" s="284">
        <f t="shared" si="9"/>
        <v>44578</v>
      </c>
      <c r="Z20" s="117"/>
      <c r="AA20" s="284">
        <f t="shared" si="10"/>
        <v>44609</v>
      </c>
      <c r="AB20" s="188" t="s">
        <v>334</v>
      </c>
      <c r="AC20" s="284">
        <f t="shared" si="11"/>
        <v>44637</v>
      </c>
      <c r="AD20" s="144"/>
      <c r="AE20" s="138">
        <v>17</v>
      </c>
      <c r="AI20" s="129">
        <f t="shared" si="12"/>
        <v>44303</v>
      </c>
      <c r="AJ20" s="129"/>
      <c r="AK20" s="129">
        <f t="shared" si="13"/>
        <v>44333</v>
      </c>
      <c r="AL20" s="129"/>
      <c r="AM20" s="129">
        <f t="shared" si="14"/>
        <v>44364</v>
      </c>
      <c r="AN20" s="129"/>
      <c r="AO20" s="129"/>
      <c r="AP20" s="129">
        <f t="shared" si="15"/>
        <v>44394</v>
      </c>
      <c r="AQ20" s="129"/>
      <c r="AR20" s="129">
        <f t="shared" si="16"/>
        <v>44425</v>
      </c>
      <c r="AS20" s="129"/>
      <c r="AT20" s="129">
        <f t="shared" si="17"/>
        <v>44456</v>
      </c>
      <c r="AU20" s="129"/>
      <c r="AV20" s="129"/>
      <c r="AW20" s="129"/>
      <c r="AX20" s="129"/>
      <c r="AY20" s="129">
        <f t="shared" si="18"/>
        <v>44486</v>
      </c>
      <c r="AZ20" s="129"/>
      <c r="BA20" s="129">
        <f t="shared" si="19"/>
        <v>44517</v>
      </c>
      <c r="BB20" s="129"/>
      <c r="BC20" s="129">
        <f t="shared" si="20"/>
        <v>44547</v>
      </c>
      <c r="BD20" s="129"/>
      <c r="BE20" s="129"/>
      <c r="BF20" s="129">
        <f t="shared" si="21"/>
        <v>44578</v>
      </c>
      <c r="BG20" s="129"/>
      <c r="BH20" s="129">
        <f t="shared" si="22"/>
        <v>44609</v>
      </c>
      <c r="BI20" s="129"/>
      <c r="BJ20" s="129">
        <f t="shared" si="23"/>
        <v>44637</v>
      </c>
    </row>
    <row r="21" spans="1:62" s="128" customFormat="1" ht="27" customHeight="1" x14ac:dyDescent="0.4">
      <c r="A21" s="130">
        <v>18</v>
      </c>
      <c r="B21" s="284">
        <f t="shared" si="0"/>
        <v>44304</v>
      </c>
      <c r="C21" s="177"/>
      <c r="D21" s="284">
        <f t="shared" si="1"/>
        <v>44334</v>
      </c>
      <c r="E21" s="146" t="s">
        <v>243</v>
      </c>
      <c r="F21" s="284">
        <f t="shared" si="2"/>
        <v>44365</v>
      </c>
      <c r="G21" s="366" t="s">
        <v>316</v>
      </c>
      <c r="H21" s="134">
        <v>18</v>
      </c>
      <c r="I21" s="284">
        <f t="shared" si="3"/>
        <v>44395</v>
      </c>
      <c r="J21" s="133" t="s">
        <v>328</v>
      </c>
      <c r="K21" s="283">
        <f t="shared" si="4"/>
        <v>44426</v>
      </c>
      <c r="L21" s="195" t="s">
        <v>228</v>
      </c>
      <c r="M21" s="284">
        <f t="shared" si="5"/>
        <v>44457</v>
      </c>
      <c r="N21" s="122"/>
      <c r="O21" s="134">
        <v>18</v>
      </c>
      <c r="P21" s="123"/>
      <c r="Q21" s="134">
        <v>18</v>
      </c>
      <c r="R21" s="285">
        <f t="shared" si="6"/>
        <v>44487</v>
      </c>
      <c r="S21" s="289" t="s">
        <v>270</v>
      </c>
      <c r="T21" s="284">
        <f t="shared" si="7"/>
        <v>44518</v>
      </c>
      <c r="U21" s="133" t="s">
        <v>267</v>
      </c>
      <c r="V21" s="284">
        <f t="shared" si="8"/>
        <v>44548</v>
      </c>
      <c r="W21" s="122"/>
      <c r="X21" s="134">
        <v>18</v>
      </c>
      <c r="Y21" s="284">
        <f t="shared" si="9"/>
        <v>44579</v>
      </c>
      <c r="Z21" s="287" t="s">
        <v>268</v>
      </c>
      <c r="AA21" s="284">
        <f t="shared" si="10"/>
        <v>44610</v>
      </c>
      <c r="AB21" s="188" t="s">
        <v>335</v>
      </c>
      <c r="AC21" s="284">
        <f t="shared" si="11"/>
        <v>44638</v>
      </c>
      <c r="AD21" s="144"/>
      <c r="AE21" s="138">
        <v>18</v>
      </c>
      <c r="AI21" s="129">
        <f t="shared" si="12"/>
        <v>44304</v>
      </c>
      <c r="AJ21" s="129"/>
      <c r="AK21" s="129">
        <f t="shared" si="13"/>
        <v>44334</v>
      </c>
      <c r="AL21" s="129"/>
      <c r="AM21" s="129">
        <f t="shared" si="14"/>
        <v>44365</v>
      </c>
      <c r="AN21" s="129"/>
      <c r="AO21" s="129"/>
      <c r="AP21" s="129">
        <f t="shared" si="15"/>
        <v>44395</v>
      </c>
      <c r="AQ21" s="129"/>
      <c r="AR21" s="129">
        <f t="shared" si="16"/>
        <v>44426</v>
      </c>
      <c r="AS21" s="129"/>
      <c r="AT21" s="129">
        <f t="shared" si="17"/>
        <v>44457</v>
      </c>
      <c r="AU21" s="129"/>
      <c r="AV21" s="129"/>
      <c r="AW21" s="129"/>
      <c r="AX21" s="129"/>
      <c r="AY21" s="129">
        <f t="shared" si="18"/>
        <v>44487</v>
      </c>
      <c r="AZ21" s="129"/>
      <c r="BA21" s="129">
        <f t="shared" si="19"/>
        <v>44518</v>
      </c>
      <c r="BB21" s="129"/>
      <c r="BC21" s="129">
        <f t="shared" si="20"/>
        <v>44548</v>
      </c>
      <c r="BD21" s="129"/>
      <c r="BE21" s="129"/>
      <c r="BF21" s="129">
        <f t="shared" si="21"/>
        <v>44579</v>
      </c>
      <c r="BG21" s="129"/>
      <c r="BH21" s="129">
        <f t="shared" si="22"/>
        <v>44610</v>
      </c>
      <c r="BI21" s="129"/>
      <c r="BJ21" s="129">
        <f t="shared" si="23"/>
        <v>44638</v>
      </c>
    </row>
    <row r="22" spans="1:62" s="128" customFormat="1" ht="27" customHeight="1" x14ac:dyDescent="0.4">
      <c r="A22" s="130">
        <v>19</v>
      </c>
      <c r="B22" s="284">
        <f t="shared" si="0"/>
        <v>44305</v>
      </c>
      <c r="C22" s="305" t="s">
        <v>296</v>
      </c>
      <c r="D22" s="284">
        <f t="shared" si="1"/>
        <v>44335</v>
      </c>
      <c r="E22" s="345"/>
      <c r="F22" s="284">
        <f t="shared" si="2"/>
        <v>44366</v>
      </c>
      <c r="G22" s="153"/>
      <c r="H22" s="134">
        <v>19</v>
      </c>
      <c r="I22" s="284">
        <f t="shared" si="3"/>
        <v>44396</v>
      </c>
      <c r="J22" s="133" t="s">
        <v>328</v>
      </c>
      <c r="K22" s="283">
        <f t="shared" si="4"/>
        <v>44427</v>
      </c>
      <c r="L22" s="121"/>
      <c r="M22" s="284">
        <f t="shared" si="5"/>
        <v>44458</v>
      </c>
      <c r="N22" s="122"/>
      <c r="O22" s="134">
        <v>19</v>
      </c>
      <c r="P22" s="123"/>
      <c r="Q22" s="134">
        <v>19</v>
      </c>
      <c r="R22" s="285">
        <f t="shared" si="6"/>
        <v>44488</v>
      </c>
      <c r="S22" s="145"/>
      <c r="T22" s="284">
        <f t="shared" si="7"/>
        <v>44519</v>
      </c>
      <c r="U22" s="133"/>
      <c r="V22" s="284">
        <f t="shared" si="8"/>
        <v>44549</v>
      </c>
      <c r="W22" s="122"/>
      <c r="X22" s="134">
        <v>19</v>
      </c>
      <c r="Y22" s="284">
        <f t="shared" si="9"/>
        <v>44580</v>
      </c>
      <c r="Z22" s="375" t="s">
        <v>331</v>
      </c>
      <c r="AA22" s="284">
        <f t="shared" si="10"/>
        <v>44611</v>
      </c>
      <c r="AB22" s="142"/>
      <c r="AC22" s="284">
        <f t="shared" si="11"/>
        <v>44639</v>
      </c>
      <c r="AD22" s="117"/>
      <c r="AE22" s="138">
        <v>19</v>
      </c>
      <c r="AI22" s="129">
        <f t="shared" si="12"/>
        <v>44305</v>
      </c>
      <c r="AJ22" s="129"/>
      <c r="AK22" s="129">
        <f t="shared" si="13"/>
        <v>44335</v>
      </c>
      <c r="AL22" s="129"/>
      <c r="AM22" s="129">
        <f t="shared" si="14"/>
        <v>44366</v>
      </c>
      <c r="AN22" s="129"/>
      <c r="AO22" s="129"/>
      <c r="AP22" s="129">
        <f t="shared" si="15"/>
        <v>44396</v>
      </c>
      <c r="AQ22" s="129"/>
      <c r="AR22" s="129">
        <f t="shared" si="16"/>
        <v>44427</v>
      </c>
      <c r="AS22" s="129"/>
      <c r="AT22" s="129">
        <f t="shared" si="17"/>
        <v>44458</v>
      </c>
      <c r="AU22" s="129"/>
      <c r="AV22" s="129"/>
      <c r="AW22" s="129"/>
      <c r="AX22" s="129"/>
      <c r="AY22" s="129">
        <f t="shared" si="18"/>
        <v>44488</v>
      </c>
      <c r="AZ22" s="129"/>
      <c r="BA22" s="129">
        <f t="shared" si="19"/>
        <v>44519</v>
      </c>
      <c r="BB22" s="129"/>
      <c r="BC22" s="129">
        <f t="shared" si="20"/>
        <v>44549</v>
      </c>
      <c r="BD22" s="129"/>
      <c r="BE22" s="129"/>
      <c r="BF22" s="129">
        <f t="shared" si="21"/>
        <v>44580</v>
      </c>
      <c r="BG22" s="129"/>
      <c r="BH22" s="129">
        <f t="shared" si="22"/>
        <v>44611</v>
      </c>
      <c r="BI22" s="129"/>
      <c r="BJ22" s="129">
        <f t="shared" si="23"/>
        <v>44639</v>
      </c>
    </row>
    <row r="23" spans="1:62" s="128" customFormat="1" ht="27" customHeight="1" x14ac:dyDescent="0.4">
      <c r="A23" s="182">
        <v>20</v>
      </c>
      <c r="B23" s="295">
        <f t="shared" si="0"/>
        <v>44306</v>
      </c>
      <c r="C23" s="307" t="s">
        <v>340</v>
      </c>
      <c r="D23" s="295">
        <f t="shared" si="1"/>
        <v>44336</v>
      </c>
      <c r="E23" s="363"/>
      <c r="F23" s="295">
        <f t="shared" si="2"/>
        <v>44367</v>
      </c>
      <c r="G23" s="184"/>
      <c r="H23" s="159">
        <v>20</v>
      </c>
      <c r="I23" s="295">
        <f t="shared" si="3"/>
        <v>44397</v>
      </c>
      <c r="J23" s="185" t="s">
        <v>113</v>
      </c>
      <c r="K23" s="297">
        <f t="shared" si="4"/>
        <v>44428</v>
      </c>
      <c r="L23" s="162"/>
      <c r="M23" s="295">
        <f t="shared" si="5"/>
        <v>44459</v>
      </c>
      <c r="N23" s="280" t="s">
        <v>274</v>
      </c>
      <c r="O23" s="163">
        <v>20</v>
      </c>
      <c r="P23" s="186"/>
      <c r="Q23" s="163">
        <v>20</v>
      </c>
      <c r="R23" s="295">
        <f t="shared" si="6"/>
        <v>44489</v>
      </c>
      <c r="S23" s="160"/>
      <c r="T23" s="295">
        <f t="shared" si="7"/>
        <v>44520</v>
      </c>
      <c r="U23" s="160"/>
      <c r="V23" s="295">
        <f t="shared" si="8"/>
        <v>44550</v>
      </c>
      <c r="W23" s="165"/>
      <c r="X23" s="159">
        <v>20</v>
      </c>
      <c r="Y23" s="295">
        <f t="shared" si="9"/>
        <v>44581</v>
      </c>
      <c r="Z23" s="376" t="s">
        <v>332</v>
      </c>
      <c r="AA23" s="295">
        <f t="shared" si="10"/>
        <v>44612</v>
      </c>
      <c r="AB23" s="168"/>
      <c r="AC23" s="295">
        <f t="shared" si="11"/>
        <v>44640</v>
      </c>
      <c r="AD23" s="341"/>
      <c r="AE23" s="169">
        <v>20</v>
      </c>
      <c r="AI23" s="129">
        <f t="shared" si="12"/>
        <v>44306</v>
      </c>
      <c r="AJ23" s="129"/>
      <c r="AK23" s="129">
        <f t="shared" si="13"/>
        <v>44336</v>
      </c>
      <c r="AL23" s="129"/>
      <c r="AM23" s="129">
        <f t="shared" si="14"/>
        <v>44367</v>
      </c>
      <c r="AN23" s="129"/>
      <c r="AO23" s="129"/>
      <c r="AP23" s="129">
        <f t="shared" si="15"/>
        <v>44397</v>
      </c>
      <c r="AQ23" s="129"/>
      <c r="AR23" s="129">
        <f t="shared" si="16"/>
        <v>44428</v>
      </c>
      <c r="AS23" s="129"/>
      <c r="AT23" s="129">
        <f t="shared" si="17"/>
        <v>44459</v>
      </c>
      <c r="AU23" s="129"/>
      <c r="AV23" s="129"/>
      <c r="AW23" s="129"/>
      <c r="AX23" s="129"/>
      <c r="AY23" s="129">
        <f t="shared" si="18"/>
        <v>44489</v>
      </c>
      <c r="AZ23" s="129"/>
      <c r="BA23" s="129">
        <f t="shared" si="19"/>
        <v>44520</v>
      </c>
      <c r="BB23" s="129"/>
      <c r="BC23" s="129">
        <f t="shared" si="20"/>
        <v>44550</v>
      </c>
      <c r="BD23" s="129"/>
      <c r="BE23" s="129"/>
      <c r="BF23" s="129">
        <f t="shared" si="21"/>
        <v>44581</v>
      </c>
      <c r="BG23" s="129"/>
      <c r="BH23" s="129">
        <f t="shared" si="22"/>
        <v>44612</v>
      </c>
      <c r="BI23" s="129"/>
      <c r="BJ23" s="129">
        <f t="shared" si="23"/>
        <v>44640</v>
      </c>
    </row>
    <row r="24" spans="1:62" s="128" customFormat="1" ht="27" customHeight="1" x14ac:dyDescent="0.4">
      <c r="A24" s="113">
        <v>21</v>
      </c>
      <c r="B24" s="284">
        <f t="shared" si="0"/>
        <v>44307</v>
      </c>
      <c r="C24" s="188" t="s">
        <v>320</v>
      </c>
      <c r="D24" s="284">
        <f t="shared" si="1"/>
        <v>44337</v>
      </c>
      <c r="E24" s="188" t="s">
        <v>353</v>
      </c>
      <c r="F24" s="284">
        <f t="shared" si="2"/>
        <v>44368</v>
      </c>
      <c r="G24" s="367" t="s">
        <v>314</v>
      </c>
      <c r="H24" s="118">
        <v>21</v>
      </c>
      <c r="I24" s="283">
        <f t="shared" si="3"/>
        <v>44398</v>
      </c>
      <c r="J24" s="256"/>
      <c r="K24" s="283">
        <f t="shared" si="4"/>
        <v>44429</v>
      </c>
      <c r="L24" s="121"/>
      <c r="M24" s="284">
        <f t="shared" si="5"/>
        <v>44460</v>
      </c>
      <c r="N24" s="139" t="s">
        <v>280</v>
      </c>
      <c r="O24" s="118">
        <v>21</v>
      </c>
      <c r="P24" s="123"/>
      <c r="Q24" s="118">
        <v>21</v>
      </c>
      <c r="R24" s="284">
        <f t="shared" si="6"/>
        <v>44490</v>
      </c>
      <c r="S24" s="190"/>
      <c r="T24" s="313">
        <f t="shared" si="7"/>
        <v>44521</v>
      </c>
      <c r="U24" s="122"/>
      <c r="V24" s="284">
        <f t="shared" si="8"/>
        <v>44551</v>
      </c>
      <c r="W24" s="117"/>
      <c r="X24" s="118">
        <v>21</v>
      </c>
      <c r="Y24" s="284">
        <f t="shared" si="9"/>
        <v>44582</v>
      </c>
      <c r="Z24" s="133" t="s">
        <v>300</v>
      </c>
      <c r="AA24" s="284">
        <f t="shared" si="10"/>
        <v>44613</v>
      </c>
      <c r="AB24" s="346"/>
      <c r="AC24" s="284">
        <f t="shared" si="11"/>
        <v>44641</v>
      </c>
      <c r="AD24" s="348" t="s">
        <v>148</v>
      </c>
      <c r="AE24" s="127">
        <v>21</v>
      </c>
      <c r="AI24" s="129">
        <f t="shared" si="12"/>
        <v>44307</v>
      </c>
      <c r="AJ24" s="129"/>
      <c r="AK24" s="129">
        <f t="shared" si="13"/>
        <v>44337</v>
      </c>
      <c r="AL24" s="129"/>
      <c r="AM24" s="129">
        <f t="shared" si="14"/>
        <v>44368</v>
      </c>
      <c r="AN24" s="129"/>
      <c r="AO24" s="129"/>
      <c r="AP24" s="129">
        <f t="shared" si="15"/>
        <v>44398</v>
      </c>
      <c r="AQ24" s="129"/>
      <c r="AR24" s="129">
        <f t="shared" si="16"/>
        <v>44429</v>
      </c>
      <c r="AS24" s="129"/>
      <c r="AT24" s="129">
        <f t="shared" si="17"/>
        <v>44460</v>
      </c>
      <c r="AU24" s="129"/>
      <c r="AV24" s="129"/>
      <c r="AW24" s="129"/>
      <c r="AX24" s="129"/>
      <c r="AY24" s="129">
        <f t="shared" si="18"/>
        <v>44490</v>
      </c>
      <c r="AZ24" s="129"/>
      <c r="BA24" s="129">
        <f t="shared" si="19"/>
        <v>44521</v>
      </c>
      <c r="BB24" s="129"/>
      <c r="BC24" s="129">
        <f t="shared" si="20"/>
        <v>44551</v>
      </c>
      <c r="BD24" s="129"/>
      <c r="BE24" s="129"/>
      <c r="BF24" s="129">
        <f t="shared" si="21"/>
        <v>44582</v>
      </c>
      <c r="BG24" s="129"/>
      <c r="BH24" s="129">
        <f t="shared" si="22"/>
        <v>44613</v>
      </c>
      <c r="BI24" s="129"/>
      <c r="BJ24" s="129">
        <f t="shared" si="23"/>
        <v>44641</v>
      </c>
    </row>
    <row r="25" spans="1:62" s="128" customFormat="1" ht="27" customHeight="1" x14ac:dyDescent="0.4">
      <c r="A25" s="130">
        <v>22</v>
      </c>
      <c r="B25" s="284">
        <f t="shared" si="0"/>
        <v>44308</v>
      </c>
      <c r="C25" s="345" t="s">
        <v>350</v>
      </c>
      <c r="D25" s="284">
        <f t="shared" si="1"/>
        <v>44338</v>
      </c>
      <c r="E25" s="122"/>
      <c r="F25" s="284">
        <f t="shared" si="2"/>
        <v>44369</v>
      </c>
      <c r="G25" s="368" t="s">
        <v>314</v>
      </c>
      <c r="H25" s="134">
        <v>22</v>
      </c>
      <c r="I25" s="283">
        <f t="shared" si="3"/>
        <v>44399</v>
      </c>
      <c r="J25" s="195" t="s">
        <v>28</v>
      </c>
      <c r="K25" s="283">
        <f t="shared" si="4"/>
        <v>44430</v>
      </c>
      <c r="L25" s="121"/>
      <c r="M25" s="284">
        <f t="shared" si="5"/>
        <v>44461</v>
      </c>
      <c r="N25" s="139" t="s">
        <v>281</v>
      </c>
      <c r="O25" s="134">
        <v>22</v>
      </c>
      <c r="P25" s="123"/>
      <c r="Q25" s="134">
        <v>22</v>
      </c>
      <c r="R25" s="284">
        <f t="shared" si="6"/>
        <v>44491</v>
      </c>
      <c r="S25" s="117"/>
      <c r="T25" s="316">
        <f t="shared" si="7"/>
        <v>44522</v>
      </c>
      <c r="U25" s="139" t="s">
        <v>311</v>
      </c>
      <c r="V25" s="284">
        <f t="shared" si="8"/>
        <v>44552</v>
      </c>
      <c r="W25" s="194"/>
      <c r="X25" s="134">
        <v>22</v>
      </c>
      <c r="Y25" s="284">
        <f t="shared" si="9"/>
        <v>44583</v>
      </c>
      <c r="Z25" s="133" t="s">
        <v>129</v>
      </c>
      <c r="AA25" s="284">
        <f t="shared" si="10"/>
        <v>44614</v>
      </c>
      <c r="AB25" s="347"/>
      <c r="AC25" s="284">
        <f t="shared" si="11"/>
        <v>44642</v>
      </c>
      <c r="AD25" s="349"/>
      <c r="AE25" s="138">
        <v>22</v>
      </c>
      <c r="AI25" s="129">
        <f t="shared" si="12"/>
        <v>44308</v>
      </c>
      <c r="AJ25" s="129"/>
      <c r="AK25" s="129">
        <f t="shared" si="13"/>
        <v>44338</v>
      </c>
      <c r="AL25" s="129"/>
      <c r="AM25" s="129">
        <f t="shared" si="14"/>
        <v>44369</v>
      </c>
      <c r="AN25" s="129"/>
      <c r="AO25" s="129"/>
      <c r="AP25" s="129">
        <f t="shared" si="15"/>
        <v>44399</v>
      </c>
      <c r="AQ25" s="129"/>
      <c r="AR25" s="129">
        <f t="shared" si="16"/>
        <v>44430</v>
      </c>
      <c r="AS25" s="129"/>
      <c r="AT25" s="129">
        <f t="shared" si="17"/>
        <v>44461</v>
      </c>
      <c r="AU25" s="129"/>
      <c r="AV25" s="129"/>
      <c r="AW25" s="129"/>
      <c r="AX25" s="129"/>
      <c r="AY25" s="129">
        <f t="shared" si="18"/>
        <v>44491</v>
      </c>
      <c r="AZ25" s="129"/>
      <c r="BA25" s="129">
        <f t="shared" si="19"/>
        <v>44522</v>
      </c>
      <c r="BB25" s="129"/>
      <c r="BC25" s="129">
        <f t="shared" si="20"/>
        <v>44552</v>
      </c>
      <c r="BD25" s="129"/>
      <c r="BE25" s="129"/>
      <c r="BF25" s="129">
        <f t="shared" si="21"/>
        <v>44583</v>
      </c>
      <c r="BG25" s="129"/>
      <c r="BH25" s="129">
        <f t="shared" si="22"/>
        <v>44614</v>
      </c>
      <c r="BI25" s="129"/>
      <c r="BJ25" s="129">
        <f t="shared" si="23"/>
        <v>44642</v>
      </c>
    </row>
    <row r="26" spans="1:62" s="128" customFormat="1" ht="27" customHeight="1" x14ac:dyDescent="0.4">
      <c r="A26" s="130">
        <v>23</v>
      </c>
      <c r="B26" s="284">
        <f t="shared" si="0"/>
        <v>44309</v>
      </c>
      <c r="C26" s="133" t="s">
        <v>187</v>
      </c>
      <c r="D26" s="284">
        <f t="shared" si="1"/>
        <v>44339</v>
      </c>
      <c r="E26" s="122"/>
      <c r="F26" s="284">
        <f t="shared" si="2"/>
        <v>44370</v>
      </c>
      <c r="G26" s="369" t="s">
        <v>315</v>
      </c>
      <c r="H26" s="134">
        <v>23</v>
      </c>
      <c r="I26" s="283">
        <f t="shared" si="3"/>
        <v>44400</v>
      </c>
      <c r="J26" s="256" t="s">
        <v>319</v>
      </c>
      <c r="K26" s="283">
        <f t="shared" si="4"/>
        <v>44431</v>
      </c>
      <c r="L26" s="121"/>
      <c r="M26" s="284">
        <f t="shared" si="5"/>
        <v>44462</v>
      </c>
      <c r="N26" s="133" t="s">
        <v>275</v>
      </c>
      <c r="O26" s="196">
        <v>23</v>
      </c>
      <c r="P26" s="123"/>
      <c r="Q26" s="134">
        <v>23</v>
      </c>
      <c r="R26" s="318">
        <f t="shared" si="6"/>
        <v>44492</v>
      </c>
      <c r="S26" s="139" t="s">
        <v>330</v>
      </c>
      <c r="T26" s="284">
        <f t="shared" si="7"/>
        <v>44523</v>
      </c>
      <c r="U26" s="139" t="s">
        <v>36</v>
      </c>
      <c r="V26" s="284">
        <f t="shared" si="8"/>
        <v>44553</v>
      </c>
      <c r="W26" s="133" t="s">
        <v>234</v>
      </c>
      <c r="X26" s="118">
        <v>23</v>
      </c>
      <c r="Y26" s="284">
        <f t="shared" si="9"/>
        <v>44584</v>
      </c>
      <c r="Z26" s="133" t="s">
        <v>129</v>
      </c>
      <c r="AA26" s="284">
        <f t="shared" si="10"/>
        <v>44615</v>
      </c>
      <c r="AB26" s="133" t="s">
        <v>147</v>
      </c>
      <c r="AC26" s="284">
        <f t="shared" si="11"/>
        <v>44643</v>
      </c>
      <c r="AD26" s="255" t="s">
        <v>295</v>
      </c>
      <c r="AE26" s="138">
        <v>23</v>
      </c>
      <c r="AI26" s="129">
        <f t="shared" si="12"/>
        <v>44309</v>
      </c>
      <c r="AJ26" s="129"/>
      <c r="AK26" s="129">
        <f t="shared" si="13"/>
        <v>44339</v>
      </c>
      <c r="AL26" s="129"/>
      <c r="AM26" s="129">
        <f t="shared" si="14"/>
        <v>44370</v>
      </c>
      <c r="AN26" s="129"/>
      <c r="AO26" s="129"/>
      <c r="AP26" s="129">
        <f t="shared" si="15"/>
        <v>44400</v>
      </c>
      <c r="AQ26" s="129"/>
      <c r="AR26" s="129">
        <f t="shared" si="16"/>
        <v>44431</v>
      </c>
      <c r="AS26" s="129"/>
      <c r="AT26" s="129">
        <f t="shared" si="17"/>
        <v>44462</v>
      </c>
      <c r="AU26" s="129"/>
      <c r="AV26" s="129"/>
      <c r="AW26" s="129"/>
      <c r="AX26" s="129"/>
      <c r="AY26" s="129">
        <f t="shared" si="18"/>
        <v>44492</v>
      </c>
      <c r="AZ26" s="129"/>
      <c r="BA26" s="129">
        <f t="shared" si="19"/>
        <v>44523</v>
      </c>
      <c r="BB26" s="129"/>
      <c r="BC26" s="129">
        <f t="shared" si="20"/>
        <v>44553</v>
      </c>
      <c r="BD26" s="129"/>
      <c r="BE26" s="129"/>
      <c r="BF26" s="129">
        <f t="shared" si="21"/>
        <v>44584</v>
      </c>
      <c r="BG26" s="129"/>
      <c r="BH26" s="129">
        <f t="shared" si="22"/>
        <v>44615</v>
      </c>
      <c r="BI26" s="129"/>
      <c r="BJ26" s="129">
        <f t="shared" si="23"/>
        <v>44643</v>
      </c>
    </row>
    <row r="27" spans="1:62" s="128" customFormat="1" ht="27" customHeight="1" x14ac:dyDescent="0.4">
      <c r="A27" s="130">
        <v>24</v>
      </c>
      <c r="B27" s="284">
        <f t="shared" si="0"/>
        <v>44310</v>
      </c>
      <c r="C27" s="345" t="s">
        <v>218</v>
      </c>
      <c r="D27" s="284">
        <f t="shared" si="1"/>
        <v>44340</v>
      </c>
      <c r="E27" s="133" t="s">
        <v>126</v>
      </c>
      <c r="F27" s="284">
        <f t="shared" si="2"/>
        <v>44371</v>
      </c>
      <c r="G27" s="288" t="s">
        <v>299</v>
      </c>
      <c r="H27" s="134">
        <v>24</v>
      </c>
      <c r="I27" s="283">
        <f t="shared" si="3"/>
        <v>44401</v>
      </c>
      <c r="J27" s="121"/>
      <c r="K27" s="283">
        <f t="shared" si="4"/>
        <v>44432</v>
      </c>
      <c r="L27" s="121"/>
      <c r="M27" s="284">
        <f t="shared" si="5"/>
        <v>44463</v>
      </c>
      <c r="N27" s="133" t="s">
        <v>282</v>
      </c>
      <c r="O27" s="196">
        <v>24</v>
      </c>
      <c r="P27" s="123"/>
      <c r="Q27" s="134">
        <v>24</v>
      </c>
      <c r="R27" s="284">
        <f t="shared" si="6"/>
        <v>44493</v>
      </c>
      <c r="S27" s="122"/>
      <c r="T27" s="284">
        <f t="shared" si="7"/>
        <v>44524</v>
      </c>
      <c r="U27" s="139" t="s">
        <v>203</v>
      </c>
      <c r="V27" s="283">
        <f t="shared" si="8"/>
        <v>44554</v>
      </c>
      <c r="W27" s="181"/>
      <c r="X27" s="134">
        <v>24</v>
      </c>
      <c r="Y27" s="284">
        <f t="shared" si="9"/>
        <v>44585</v>
      </c>
      <c r="Z27" s="133" t="s">
        <v>314</v>
      </c>
      <c r="AA27" s="284">
        <f t="shared" si="10"/>
        <v>44616</v>
      </c>
      <c r="AB27" s="287" t="s">
        <v>211</v>
      </c>
      <c r="AC27" s="283">
        <f t="shared" si="11"/>
        <v>44644</v>
      </c>
      <c r="AD27" s="195" t="s">
        <v>167</v>
      </c>
      <c r="AE27" s="138">
        <v>24</v>
      </c>
      <c r="AI27" s="129">
        <f t="shared" si="12"/>
        <v>44310</v>
      </c>
      <c r="AJ27" s="129"/>
      <c r="AK27" s="129">
        <f t="shared" si="13"/>
        <v>44340</v>
      </c>
      <c r="AL27" s="129"/>
      <c r="AM27" s="129">
        <f t="shared" si="14"/>
        <v>44371</v>
      </c>
      <c r="AN27" s="129"/>
      <c r="AO27" s="129"/>
      <c r="AP27" s="129">
        <f t="shared" si="15"/>
        <v>44401</v>
      </c>
      <c r="AQ27" s="129"/>
      <c r="AR27" s="129">
        <f t="shared" si="16"/>
        <v>44432</v>
      </c>
      <c r="AS27" s="129"/>
      <c r="AT27" s="129">
        <f t="shared" si="17"/>
        <v>44463</v>
      </c>
      <c r="AU27" s="129"/>
      <c r="AV27" s="129"/>
      <c r="AW27" s="129"/>
      <c r="AX27" s="129"/>
      <c r="AY27" s="129">
        <f t="shared" si="18"/>
        <v>44493</v>
      </c>
      <c r="AZ27" s="129"/>
      <c r="BA27" s="129">
        <f t="shared" si="19"/>
        <v>44524</v>
      </c>
      <c r="BB27" s="129"/>
      <c r="BC27" s="129">
        <f t="shared" si="20"/>
        <v>44554</v>
      </c>
      <c r="BD27" s="129"/>
      <c r="BE27" s="129"/>
      <c r="BF27" s="129">
        <f t="shared" si="21"/>
        <v>44585</v>
      </c>
      <c r="BG27" s="129"/>
      <c r="BH27" s="129">
        <f t="shared" si="22"/>
        <v>44616</v>
      </c>
      <c r="BI27" s="129"/>
      <c r="BJ27" s="129">
        <f t="shared" si="23"/>
        <v>44644</v>
      </c>
    </row>
    <row r="28" spans="1:62" s="128" customFormat="1" ht="26.25" customHeight="1" x14ac:dyDescent="0.4">
      <c r="A28" s="130">
        <v>25</v>
      </c>
      <c r="B28" s="284">
        <f t="shared" si="0"/>
        <v>44311</v>
      </c>
      <c r="C28" s="144"/>
      <c r="D28" s="284">
        <f t="shared" si="1"/>
        <v>44341</v>
      </c>
      <c r="E28" s="117"/>
      <c r="F28" s="284">
        <f t="shared" si="2"/>
        <v>44372</v>
      </c>
      <c r="G28" s="139" t="s">
        <v>327</v>
      </c>
      <c r="H28" s="134">
        <v>25</v>
      </c>
      <c r="I28" s="283">
        <f t="shared" si="3"/>
        <v>44402</v>
      </c>
      <c r="J28" s="199" t="s">
        <v>205</v>
      </c>
      <c r="K28" s="284">
        <f t="shared" si="4"/>
        <v>44433</v>
      </c>
      <c r="L28" s="133" t="s">
        <v>145</v>
      </c>
      <c r="M28" s="284">
        <f t="shared" si="5"/>
        <v>44464</v>
      </c>
      <c r="N28" s="139" t="s">
        <v>218</v>
      </c>
      <c r="O28" s="134">
        <v>25</v>
      </c>
      <c r="P28" s="123"/>
      <c r="Q28" s="134">
        <v>25</v>
      </c>
      <c r="R28" s="284">
        <f t="shared" si="6"/>
        <v>44494</v>
      </c>
      <c r="S28" s="122"/>
      <c r="T28" s="284">
        <f t="shared" si="7"/>
        <v>44525</v>
      </c>
      <c r="U28" s="133" t="s">
        <v>203</v>
      </c>
      <c r="V28" s="283">
        <f t="shared" si="8"/>
        <v>44555</v>
      </c>
      <c r="W28" s="181"/>
      <c r="X28" s="134">
        <v>25</v>
      </c>
      <c r="Y28" s="284">
        <f t="shared" si="9"/>
        <v>44586</v>
      </c>
      <c r="Z28" s="133" t="s">
        <v>314</v>
      </c>
      <c r="AA28" s="284">
        <f t="shared" si="10"/>
        <v>44617</v>
      </c>
      <c r="AB28" s="133" t="s">
        <v>287</v>
      </c>
      <c r="AC28" s="283">
        <f t="shared" si="11"/>
        <v>44645</v>
      </c>
      <c r="AD28" s="195" t="s">
        <v>305</v>
      </c>
      <c r="AE28" s="138">
        <v>25</v>
      </c>
      <c r="AI28" s="129">
        <f t="shared" si="12"/>
        <v>44311</v>
      </c>
      <c r="AJ28" s="129"/>
      <c r="AK28" s="129">
        <f t="shared" si="13"/>
        <v>44341</v>
      </c>
      <c r="AL28" s="129"/>
      <c r="AM28" s="129">
        <f t="shared" si="14"/>
        <v>44372</v>
      </c>
      <c r="AN28" s="129"/>
      <c r="AO28" s="129"/>
      <c r="AP28" s="129">
        <f t="shared" si="15"/>
        <v>44402</v>
      </c>
      <c r="AQ28" s="129"/>
      <c r="AR28" s="129">
        <f t="shared" si="16"/>
        <v>44433</v>
      </c>
      <c r="AS28" s="129"/>
      <c r="AT28" s="129">
        <f t="shared" si="17"/>
        <v>44464</v>
      </c>
      <c r="AU28" s="129"/>
      <c r="AV28" s="129"/>
      <c r="AW28" s="129"/>
      <c r="AX28" s="129"/>
      <c r="AY28" s="129">
        <f t="shared" si="18"/>
        <v>44494</v>
      </c>
      <c r="AZ28" s="129"/>
      <c r="BA28" s="129">
        <f t="shared" si="19"/>
        <v>44525</v>
      </c>
      <c r="BB28" s="129"/>
      <c r="BC28" s="129">
        <f t="shared" si="20"/>
        <v>44555</v>
      </c>
      <c r="BD28" s="129"/>
      <c r="BE28" s="129"/>
      <c r="BF28" s="129">
        <f t="shared" si="21"/>
        <v>44586</v>
      </c>
      <c r="BG28" s="129"/>
      <c r="BH28" s="129">
        <f t="shared" si="22"/>
        <v>44617</v>
      </c>
      <c r="BI28" s="129"/>
      <c r="BJ28" s="129">
        <f t="shared" si="23"/>
        <v>44645</v>
      </c>
    </row>
    <row r="29" spans="1:62" s="128" customFormat="1" ht="29.25" customHeight="1" x14ac:dyDescent="0.4">
      <c r="A29" s="130">
        <v>26</v>
      </c>
      <c r="B29" s="284">
        <f t="shared" si="0"/>
        <v>44312</v>
      </c>
      <c r="C29" s="139" t="s">
        <v>127</v>
      </c>
      <c r="D29" s="284">
        <f t="shared" si="1"/>
        <v>44342</v>
      </c>
      <c r="E29" s="377" t="s">
        <v>346</v>
      </c>
      <c r="F29" s="284">
        <f t="shared" si="2"/>
        <v>44373</v>
      </c>
      <c r="G29" s="117"/>
      <c r="H29" s="134">
        <v>26</v>
      </c>
      <c r="I29" s="283">
        <f t="shared" si="3"/>
        <v>44403</v>
      </c>
      <c r="J29" s="355"/>
      <c r="K29" s="284">
        <f t="shared" si="4"/>
        <v>44434</v>
      </c>
      <c r="L29" s="139" t="s">
        <v>313</v>
      </c>
      <c r="M29" s="284">
        <f t="shared" si="5"/>
        <v>44465</v>
      </c>
      <c r="N29" s="117"/>
      <c r="O29" s="134">
        <v>26</v>
      </c>
      <c r="P29" s="123"/>
      <c r="Q29" s="134">
        <v>26</v>
      </c>
      <c r="R29" s="284">
        <f t="shared" si="6"/>
        <v>44495</v>
      </c>
      <c r="S29" s="122"/>
      <c r="T29" s="284">
        <f t="shared" si="7"/>
        <v>44526</v>
      </c>
      <c r="U29" s="133" t="s">
        <v>105</v>
      </c>
      <c r="V29" s="283">
        <f t="shared" si="8"/>
        <v>44556</v>
      </c>
      <c r="W29" s="181"/>
      <c r="X29" s="134">
        <v>26</v>
      </c>
      <c r="Y29" s="284">
        <f t="shared" si="9"/>
        <v>44587</v>
      </c>
      <c r="Z29" s="133" t="s">
        <v>314</v>
      </c>
      <c r="AA29" s="284">
        <f t="shared" si="10"/>
        <v>44618</v>
      </c>
      <c r="AB29" s="133" t="s">
        <v>325</v>
      </c>
      <c r="AC29" s="283">
        <f t="shared" si="11"/>
        <v>44646</v>
      </c>
      <c r="AD29" s="181"/>
      <c r="AE29" s="138">
        <v>26</v>
      </c>
      <c r="AI29" s="129">
        <f t="shared" si="12"/>
        <v>44312</v>
      </c>
      <c r="AJ29" s="129"/>
      <c r="AK29" s="129">
        <f t="shared" si="13"/>
        <v>44342</v>
      </c>
      <c r="AL29" s="129"/>
      <c r="AM29" s="129">
        <f t="shared" si="14"/>
        <v>44373</v>
      </c>
      <c r="AN29" s="129"/>
      <c r="AO29" s="129"/>
      <c r="AP29" s="129">
        <f t="shared" si="15"/>
        <v>44403</v>
      </c>
      <c r="AQ29" s="129"/>
      <c r="AR29" s="129">
        <f t="shared" si="16"/>
        <v>44434</v>
      </c>
      <c r="AS29" s="129"/>
      <c r="AT29" s="129">
        <f t="shared" si="17"/>
        <v>44465</v>
      </c>
      <c r="AU29" s="129"/>
      <c r="AV29" s="129"/>
      <c r="AW29" s="129"/>
      <c r="AX29" s="129"/>
      <c r="AY29" s="129">
        <f t="shared" si="18"/>
        <v>44495</v>
      </c>
      <c r="AZ29" s="129"/>
      <c r="BA29" s="129">
        <f t="shared" si="19"/>
        <v>44526</v>
      </c>
      <c r="BB29" s="129"/>
      <c r="BC29" s="129">
        <f t="shared" si="20"/>
        <v>44556</v>
      </c>
      <c r="BD29" s="129"/>
      <c r="BE29" s="129"/>
      <c r="BF29" s="129">
        <f t="shared" si="21"/>
        <v>44587</v>
      </c>
      <c r="BG29" s="129"/>
      <c r="BH29" s="129">
        <f t="shared" si="22"/>
        <v>44618</v>
      </c>
      <c r="BI29" s="129"/>
      <c r="BJ29" s="129">
        <f t="shared" si="23"/>
        <v>44646</v>
      </c>
    </row>
    <row r="30" spans="1:62" s="128" customFormat="1" ht="27" customHeight="1" x14ac:dyDescent="0.4">
      <c r="A30" s="130">
        <v>27</v>
      </c>
      <c r="B30" s="284">
        <f t="shared" si="0"/>
        <v>44313</v>
      </c>
      <c r="C30" s="117"/>
      <c r="D30" s="284">
        <f t="shared" si="1"/>
        <v>44343</v>
      </c>
      <c r="E30" s="139" t="s">
        <v>272</v>
      </c>
      <c r="F30" s="284">
        <f t="shared" si="2"/>
        <v>44374</v>
      </c>
      <c r="G30" s="117"/>
      <c r="H30" s="134">
        <v>27</v>
      </c>
      <c r="I30" s="283">
        <f t="shared" si="3"/>
        <v>44404</v>
      </c>
      <c r="J30" s="355" t="s">
        <v>284</v>
      </c>
      <c r="K30" s="284">
        <f t="shared" si="4"/>
        <v>44435</v>
      </c>
      <c r="L30" s="133" t="s">
        <v>229</v>
      </c>
      <c r="M30" s="284">
        <f t="shared" si="5"/>
        <v>44466</v>
      </c>
      <c r="N30" s="287" t="s">
        <v>285</v>
      </c>
      <c r="O30" s="134">
        <v>27</v>
      </c>
      <c r="P30" s="123"/>
      <c r="Q30" s="134">
        <v>27</v>
      </c>
      <c r="R30" s="284">
        <f t="shared" si="6"/>
        <v>44496</v>
      </c>
      <c r="S30" s="122"/>
      <c r="T30" s="284">
        <f t="shared" si="7"/>
        <v>44527</v>
      </c>
      <c r="U30" s="145"/>
      <c r="V30" s="283">
        <f t="shared" si="8"/>
        <v>44557</v>
      </c>
      <c r="W30" s="181"/>
      <c r="X30" s="134">
        <v>27</v>
      </c>
      <c r="Y30" s="284">
        <f t="shared" si="9"/>
        <v>44588</v>
      </c>
      <c r="Z30" s="133" t="s">
        <v>314</v>
      </c>
      <c r="AA30" s="284">
        <f t="shared" si="10"/>
        <v>44619</v>
      </c>
      <c r="AB30" s="142"/>
      <c r="AC30" s="283">
        <f t="shared" si="11"/>
        <v>44647</v>
      </c>
      <c r="AD30" s="181"/>
      <c r="AE30" s="138">
        <v>27</v>
      </c>
      <c r="AI30" s="129">
        <f t="shared" si="12"/>
        <v>44313</v>
      </c>
      <c r="AJ30" s="129"/>
      <c r="AK30" s="129">
        <f t="shared" si="13"/>
        <v>44343</v>
      </c>
      <c r="AL30" s="129"/>
      <c r="AM30" s="129">
        <f t="shared" si="14"/>
        <v>44374</v>
      </c>
      <c r="AN30" s="129"/>
      <c r="AO30" s="129"/>
      <c r="AP30" s="129">
        <f t="shared" si="15"/>
        <v>44404</v>
      </c>
      <c r="AQ30" s="129"/>
      <c r="AR30" s="129">
        <f t="shared" si="16"/>
        <v>44435</v>
      </c>
      <c r="AS30" s="129"/>
      <c r="AT30" s="129">
        <f t="shared" si="17"/>
        <v>44466</v>
      </c>
      <c r="AU30" s="129"/>
      <c r="AV30" s="129"/>
      <c r="AW30" s="129"/>
      <c r="AX30" s="129"/>
      <c r="AY30" s="129">
        <f t="shared" si="18"/>
        <v>44496</v>
      </c>
      <c r="AZ30" s="129"/>
      <c r="BA30" s="129">
        <f t="shared" si="19"/>
        <v>44527</v>
      </c>
      <c r="BB30" s="129"/>
      <c r="BC30" s="129">
        <f t="shared" si="20"/>
        <v>44557</v>
      </c>
      <c r="BD30" s="129"/>
      <c r="BE30" s="129"/>
      <c r="BF30" s="129">
        <f t="shared" si="21"/>
        <v>44588</v>
      </c>
      <c r="BG30" s="129"/>
      <c r="BH30" s="129">
        <f t="shared" si="22"/>
        <v>44619</v>
      </c>
      <c r="BI30" s="129"/>
      <c r="BJ30" s="129">
        <f t="shared" si="23"/>
        <v>44647</v>
      </c>
    </row>
    <row r="31" spans="1:62" s="128" customFormat="1" ht="27" customHeight="1" x14ac:dyDescent="0.4">
      <c r="A31" s="130">
        <v>28</v>
      </c>
      <c r="B31" s="284">
        <f t="shared" si="0"/>
        <v>44314</v>
      </c>
      <c r="C31" s="139" t="s">
        <v>130</v>
      </c>
      <c r="D31" s="284">
        <f t="shared" si="1"/>
        <v>44344</v>
      </c>
      <c r="E31" s="188" t="s">
        <v>354</v>
      </c>
      <c r="F31" s="284">
        <f t="shared" si="2"/>
        <v>44375</v>
      </c>
      <c r="G31" s="122"/>
      <c r="H31" s="134">
        <v>28</v>
      </c>
      <c r="I31" s="283">
        <f t="shared" si="3"/>
        <v>44405</v>
      </c>
      <c r="J31" s="195" t="s">
        <v>303</v>
      </c>
      <c r="K31" s="284">
        <f t="shared" si="4"/>
        <v>44436</v>
      </c>
      <c r="L31" s="122"/>
      <c r="M31" s="284">
        <f t="shared" si="5"/>
        <v>44467</v>
      </c>
      <c r="N31" s="133"/>
      <c r="O31" s="134">
        <v>28</v>
      </c>
      <c r="P31" s="123"/>
      <c r="Q31" s="134">
        <v>28</v>
      </c>
      <c r="R31" s="284">
        <f t="shared" si="6"/>
        <v>44497</v>
      </c>
      <c r="S31" s="122"/>
      <c r="T31" s="284">
        <f t="shared" si="7"/>
        <v>44528</v>
      </c>
      <c r="U31" s="117"/>
      <c r="V31" s="283">
        <f t="shared" si="8"/>
        <v>44558</v>
      </c>
      <c r="W31" s="256" t="s">
        <v>132</v>
      </c>
      <c r="X31" s="134">
        <v>28</v>
      </c>
      <c r="Y31" s="284">
        <f t="shared" si="9"/>
        <v>44589</v>
      </c>
      <c r="Z31" s="133" t="s">
        <v>333</v>
      </c>
      <c r="AA31" s="284">
        <f t="shared" si="10"/>
        <v>44620</v>
      </c>
      <c r="AB31" s="142"/>
      <c r="AC31" s="283">
        <f t="shared" si="11"/>
        <v>44648</v>
      </c>
      <c r="AD31" s="256" t="s">
        <v>312</v>
      </c>
      <c r="AE31" s="138">
        <v>28</v>
      </c>
      <c r="AI31" s="129">
        <f t="shared" si="12"/>
        <v>44314</v>
      </c>
      <c r="AJ31" s="129"/>
      <c r="AK31" s="129">
        <f t="shared" si="13"/>
        <v>44344</v>
      </c>
      <c r="AL31" s="129"/>
      <c r="AM31" s="129">
        <f t="shared" si="14"/>
        <v>44375</v>
      </c>
      <c r="AN31" s="129"/>
      <c r="AO31" s="129"/>
      <c r="AP31" s="129">
        <f t="shared" si="15"/>
        <v>44405</v>
      </c>
      <c r="AQ31" s="129"/>
      <c r="AR31" s="129">
        <f t="shared" si="16"/>
        <v>44436</v>
      </c>
      <c r="AS31" s="129"/>
      <c r="AT31" s="129">
        <f t="shared" si="17"/>
        <v>44467</v>
      </c>
      <c r="AU31" s="129"/>
      <c r="AV31" s="129"/>
      <c r="AW31" s="129"/>
      <c r="AX31" s="129"/>
      <c r="AY31" s="129">
        <f t="shared" si="18"/>
        <v>44497</v>
      </c>
      <c r="AZ31" s="129"/>
      <c r="BA31" s="129">
        <f t="shared" si="19"/>
        <v>44528</v>
      </c>
      <c r="BB31" s="129"/>
      <c r="BC31" s="129">
        <f t="shared" si="20"/>
        <v>44558</v>
      </c>
      <c r="BD31" s="129"/>
      <c r="BE31" s="129"/>
      <c r="BF31" s="129">
        <f t="shared" si="21"/>
        <v>44589</v>
      </c>
      <c r="BG31" s="129"/>
      <c r="BH31" s="129">
        <f t="shared" si="22"/>
        <v>44620</v>
      </c>
      <c r="BI31" s="129"/>
      <c r="BJ31" s="129">
        <f t="shared" si="23"/>
        <v>44648</v>
      </c>
    </row>
    <row r="32" spans="1:62" s="128" customFormat="1" ht="27" customHeight="1" x14ac:dyDescent="0.4">
      <c r="A32" s="130">
        <v>29</v>
      </c>
      <c r="B32" s="284">
        <f t="shared" si="0"/>
        <v>44315</v>
      </c>
      <c r="C32" s="139" t="s">
        <v>17</v>
      </c>
      <c r="D32" s="284">
        <f t="shared" si="1"/>
        <v>44345</v>
      </c>
      <c r="E32" s="117"/>
      <c r="F32" s="284">
        <f t="shared" si="2"/>
        <v>44376</v>
      </c>
      <c r="G32" s="139" t="s">
        <v>363</v>
      </c>
      <c r="H32" s="134">
        <v>29</v>
      </c>
      <c r="I32" s="283">
        <f t="shared" si="3"/>
        <v>44406</v>
      </c>
      <c r="J32" s="195" t="s">
        <v>60</v>
      </c>
      <c r="K32" s="284">
        <f t="shared" si="4"/>
        <v>44437</v>
      </c>
      <c r="L32" s="122"/>
      <c r="M32" s="284">
        <f t="shared" si="5"/>
        <v>44468</v>
      </c>
      <c r="N32" s="147" t="s">
        <v>336</v>
      </c>
      <c r="O32" s="134">
        <v>29</v>
      </c>
      <c r="P32" s="123"/>
      <c r="Q32" s="134">
        <v>29</v>
      </c>
      <c r="R32" s="284">
        <f t="shared" si="6"/>
        <v>44498</v>
      </c>
      <c r="S32" s="139" t="s">
        <v>297</v>
      </c>
      <c r="T32" s="284">
        <f t="shared" si="7"/>
        <v>44529</v>
      </c>
      <c r="U32" s="133" t="s">
        <v>341</v>
      </c>
      <c r="V32" s="283">
        <f t="shared" si="8"/>
        <v>44559</v>
      </c>
      <c r="W32" s="181"/>
      <c r="X32" s="134">
        <v>29</v>
      </c>
      <c r="Y32" s="284">
        <f t="shared" si="9"/>
        <v>44590</v>
      </c>
      <c r="Z32" s="117"/>
      <c r="AA32" s="431" t="str">
        <f>IF(BH32&lt;&gt;"",BH32,"")</f>
        <v/>
      </c>
      <c r="AB32" s="432"/>
      <c r="AC32" s="283">
        <f t="shared" si="11"/>
        <v>44649</v>
      </c>
      <c r="AD32" s="181"/>
      <c r="AE32" s="138">
        <v>29</v>
      </c>
      <c r="AI32" s="129">
        <f t="shared" si="12"/>
        <v>44315</v>
      </c>
      <c r="AJ32" s="129"/>
      <c r="AK32" s="129">
        <f t="shared" si="13"/>
        <v>44345</v>
      </c>
      <c r="AL32" s="129"/>
      <c r="AM32" s="129">
        <f t="shared" si="14"/>
        <v>44376</v>
      </c>
      <c r="AN32" s="129"/>
      <c r="AO32" s="129"/>
      <c r="AP32" s="129">
        <f t="shared" si="15"/>
        <v>44406</v>
      </c>
      <c r="AQ32" s="129"/>
      <c r="AR32" s="129">
        <f t="shared" si="16"/>
        <v>44437</v>
      </c>
      <c r="AS32" s="129"/>
      <c r="AT32" s="129">
        <f t="shared" si="17"/>
        <v>44468</v>
      </c>
      <c r="AU32" s="129"/>
      <c r="AV32" s="129"/>
      <c r="AW32" s="129"/>
      <c r="AX32" s="129"/>
      <c r="AY32" s="129">
        <f t="shared" si="18"/>
        <v>44498</v>
      </c>
      <c r="AZ32" s="129"/>
      <c r="BA32" s="129">
        <f t="shared" si="19"/>
        <v>44529</v>
      </c>
      <c r="BB32" s="129"/>
      <c r="BC32" s="129">
        <f t="shared" si="20"/>
        <v>44559</v>
      </c>
      <c r="BD32" s="129"/>
      <c r="BE32" s="129"/>
      <c r="BF32" s="129">
        <f t="shared" si="21"/>
        <v>44590</v>
      </c>
      <c r="BG32" s="129"/>
      <c r="BH32" s="129" t="str">
        <f>IF(MONTH(BH31)=MONTH(BH33),BH33,"")</f>
        <v/>
      </c>
      <c r="BI32" s="129"/>
      <c r="BJ32" s="129">
        <f t="shared" si="23"/>
        <v>44649</v>
      </c>
    </row>
    <row r="33" spans="1:62" s="128" customFormat="1" ht="27" customHeight="1" x14ac:dyDescent="0.4">
      <c r="A33" s="155">
        <v>30</v>
      </c>
      <c r="B33" s="295">
        <f t="shared" si="0"/>
        <v>44316</v>
      </c>
      <c r="C33" s="203" t="s">
        <v>135</v>
      </c>
      <c r="D33" s="320">
        <f t="shared" si="1"/>
        <v>44346</v>
      </c>
      <c r="E33" s="205"/>
      <c r="F33" s="356">
        <f t="shared" si="2"/>
        <v>44377</v>
      </c>
      <c r="G33" s="378" t="s">
        <v>347</v>
      </c>
      <c r="H33" s="159">
        <v>30</v>
      </c>
      <c r="I33" s="322">
        <f t="shared" si="3"/>
        <v>44407</v>
      </c>
      <c r="J33" s="365"/>
      <c r="K33" s="356">
        <f t="shared" si="4"/>
        <v>44438</v>
      </c>
      <c r="L33" s="208"/>
      <c r="M33" s="295">
        <f t="shared" si="5"/>
        <v>44469</v>
      </c>
      <c r="N33" s="326" t="s">
        <v>266</v>
      </c>
      <c r="O33" s="159">
        <v>30</v>
      </c>
      <c r="P33" s="186"/>
      <c r="Q33" s="196">
        <v>30</v>
      </c>
      <c r="R33" s="324">
        <f t="shared" si="6"/>
        <v>44499</v>
      </c>
      <c r="S33" s="185" t="s">
        <v>124</v>
      </c>
      <c r="T33" s="327">
        <f t="shared" si="7"/>
        <v>44530</v>
      </c>
      <c r="U33" s="133" t="s">
        <v>341</v>
      </c>
      <c r="V33" s="328">
        <f t="shared" si="8"/>
        <v>44560</v>
      </c>
      <c r="W33" s="342"/>
      <c r="X33" s="159">
        <v>30</v>
      </c>
      <c r="Y33" s="330">
        <f t="shared" si="9"/>
        <v>44591</v>
      </c>
      <c r="Z33" s="160"/>
      <c r="AA33" s="433"/>
      <c r="AB33" s="434"/>
      <c r="AC33" s="331">
        <f t="shared" si="11"/>
        <v>44650</v>
      </c>
      <c r="AD33" s="342"/>
      <c r="AE33" s="215">
        <v>30</v>
      </c>
      <c r="AI33" s="129">
        <f t="shared" si="12"/>
        <v>44316</v>
      </c>
      <c r="AJ33" s="129"/>
      <c r="AK33" s="129">
        <f t="shared" si="13"/>
        <v>44346</v>
      </c>
      <c r="AL33" s="129"/>
      <c r="AM33" s="129">
        <f t="shared" si="14"/>
        <v>44377</v>
      </c>
      <c r="AN33" s="129"/>
      <c r="AO33" s="129"/>
      <c r="AP33" s="129">
        <f t="shared" si="15"/>
        <v>44407</v>
      </c>
      <c r="AQ33" s="129"/>
      <c r="AR33" s="129">
        <f t="shared" si="16"/>
        <v>44438</v>
      </c>
      <c r="AS33" s="129"/>
      <c r="AT33" s="129">
        <f t="shared" si="17"/>
        <v>44469</v>
      </c>
      <c r="AU33" s="129"/>
      <c r="AV33" s="129"/>
      <c r="AW33" s="129"/>
      <c r="AX33" s="129"/>
      <c r="AY33" s="129">
        <f t="shared" si="18"/>
        <v>44499</v>
      </c>
      <c r="AZ33" s="129"/>
      <c r="BA33" s="129">
        <f t="shared" si="19"/>
        <v>44530</v>
      </c>
      <c r="BB33" s="129"/>
      <c r="BC33" s="129">
        <f t="shared" si="20"/>
        <v>44560</v>
      </c>
      <c r="BD33" s="129"/>
      <c r="BE33" s="129"/>
      <c r="BF33" s="129">
        <f t="shared" si="21"/>
        <v>44591</v>
      </c>
      <c r="BG33" s="129"/>
      <c r="BH33" s="129">
        <f>BH31+1</f>
        <v>44621</v>
      </c>
      <c r="BI33" s="129"/>
      <c r="BJ33" s="129">
        <f t="shared" si="23"/>
        <v>44650</v>
      </c>
    </row>
    <row r="34" spans="1:62" s="128" customFormat="1" ht="27" customHeight="1" thickBot="1" x14ac:dyDescent="0.45">
      <c r="A34" s="216">
        <v>31</v>
      </c>
      <c r="B34" s="435"/>
      <c r="C34" s="436"/>
      <c r="D34" s="332">
        <f t="shared" si="1"/>
        <v>44347</v>
      </c>
      <c r="E34" s="333" t="s">
        <v>276</v>
      </c>
      <c r="F34" s="437"/>
      <c r="G34" s="438"/>
      <c r="H34" s="224">
        <v>31</v>
      </c>
      <c r="I34" s="334">
        <f t="shared" si="3"/>
        <v>44408</v>
      </c>
      <c r="J34" s="335" t="s">
        <v>182</v>
      </c>
      <c r="K34" s="336">
        <f t="shared" si="4"/>
        <v>44439</v>
      </c>
      <c r="L34" s="337"/>
      <c r="M34" s="437"/>
      <c r="N34" s="438"/>
      <c r="O34" s="224">
        <v>31</v>
      </c>
      <c r="P34" s="225"/>
      <c r="Q34" s="219">
        <v>31</v>
      </c>
      <c r="R34" s="336">
        <f t="shared" si="6"/>
        <v>44500</v>
      </c>
      <c r="S34" s="338" t="s">
        <v>83</v>
      </c>
      <c r="T34" s="439"/>
      <c r="U34" s="440"/>
      <c r="V34" s="339">
        <f t="shared" si="8"/>
        <v>44561</v>
      </c>
      <c r="W34" s="340"/>
      <c r="X34" s="224">
        <v>31</v>
      </c>
      <c r="Y34" s="332">
        <f t="shared" si="9"/>
        <v>44592</v>
      </c>
      <c r="Z34" s="337"/>
      <c r="AA34" s="439"/>
      <c r="AB34" s="440"/>
      <c r="AC34" s="339">
        <f t="shared" si="11"/>
        <v>44651</v>
      </c>
      <c r="AD34" s="340"/>
      <c r="AE34" s="230">
        <v>31</v>
      </c>
      <c r="AI34" s="129"/>
      <c r="AJ34" s="129"/>
      <c r="AK34" s="129">
        <f t="shared" si="13"/>
        <v>44347</v>
      </c>
      <c r="AL34" s="129"/>
      <c r="AM34" s="129"/>
      <c r="AN34" s="129"/>
      <c r="AO34" s="129"/>
      <c r="AP34" s="129">
        <f t="shared" si="15"/>
        <v>44408</v>
      </c>
      <c r="AQ34" s="129"/>
      <c r="AR34" s="129">
        <f t="shared" si="16"/>
        <v>44439</v>
      </c>
      <c r="AS34" s="129"/>
      <c r="AT34" s="129"/>
      <c r="AU34" s="129"/>
      <c r="AV34" s="129"/>
      <c r="AW34" s="129"/>
      <c r="AX34" s="129"/>
      <c r="AY34" s="129">
        <f t="shared" si="18"/>
        <v>44500</v>
      </c>
      <c r="AZ34" s="129"/>
      <c r="BA34" s="129"/>
      <c r="BB34" s="129"/>
      <c r="BC34" s="129">
        <f t="shared" si="20"/>
        <v>44561</v>
      </c>
      <c r="BD34" s="129"/>
      <c r="BE34" s="129"/>
      <c r="BF34" s="129">
        <f t="shared" si="21"/>
        <v>44592</v>
      </c>
      <c r="BG34" s="129"/>
      <c r="BH34" s="129"/>
      <c r="BI34" s="129"/>
      <c r="BJ34" s="129">
        <f t="shared" si="23"/>
        <v>44651</v>
      </c>
    </row>
    <row r="35" spans="1:62" x14ac:dyDescent="0.4">
      <c r="A35" s="231"/>
      <c r="B35" s="232" t="s">
        <v>136</v>
      </c>
      <c r="C35" s="233"/>
      <c r="D35" s="234"/>
      <c r="E35" s="235"/>
      <c r="F35" s="234"/>
      <c r="G35" s="235"/>
      <c r="H35" s="236"/>
      <c r="I35" s="234"/>
      <c r="J35" s="237" t="str">
        <f>J37&amp;"日"</f>
        <v>14日</v>
      </c>
      <c r="K35" s="238"/>
      <c r="L35" s="235"/>
      <c r="M35" s="234"/>
      <c r="N35" s="235"/>
      <c r="O35" s="236"/>
      <c r="P35" s="123"/>
      <c r="Q35" s="236"/>
      <c r="R35" s="234"/>
      <c r="S35" s="235"/>
      <c r="T35" s="234"/>
      <c r="U35" s="235"/>
      <c r="V35" s="234"/>
      <c r="W35" s="239" t="str">
        <f>W37&amp;"日"</f>
        <v>17日</v>
      </c>
      <c r="X35" s="236"/>
      <c r="Y35" s="234"/>
      <c r="Z35" s="235"/>
      <c r="AA35" s="234"/>
      <c r="AB35" s="235"/>
      <c r="AC35" s="427" t="s">
        <v>291</v>
      </c>
      <c r="AD35" s="428"/>
      <c r="AE35" s="236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</row>
    <row r="36" spans="1:62" x14ac:dyDescent="0.4">
      <c r="A36" s="241"/>
      <c r="B36" s="242"/>
      <c r="C36" s="243" t="str">
        <f>C37&amp;"日"</f>
        <v>18日</v>
      </c>
      <c r="D36" s="244"/>
      <c r="E36" s="245" t="str">
        <f>E37&amp;"日"</f>
        <v>18日</v>
      </c>
      <c r="F36" s="244"/>
      <c r="G36" s="245" t="str">
        <f>G37&amp;"日"</f>
        <v>22日</v>
      </c>
      <c r="H36" s="163"/>
      <c r="I36" s="244"/>
      <c r="J36" s="245" t="s">
        <v>139</v>
      </c>
      <c r="K36" s="244"/>
      <c r="L36" s="245" t="str">
        <f>L37&amp;"日"</f>
        <v>5日</v>
      </c>
      <c r="M36" s="244"/>
      <c r="N36" s="245" t="str">
        <f>N37&amp;"日"</f>
        <v>20日</v>
      </c>
      <c r="O36" s="163"/>
      <c r="P36" s="246"/>
      <c r="Q36" s="163"/>
      <c r="R36" s="244"/>
      <c r="S36" s="245" t="str">
        <f>S37&amp;"日"</f>
        <v>22日</v>
      </c>
      <c r="T36" s="244"/>
      <c r="U36" s="245" t="str">
        <f>U37&amp;"日"</f>
        <v>19日</v>
      </c>
      <c r="V36" s="244"/>
      <c r="W36" s="245" t="s">
        <v>152</v>
      </c>
      <c r="X36" s="163"/>
      <c r="Y36" s="244"/>
      <c r="Z36" s="245" t="str">
        <f>Z37&amp;"日"</f>
        <v>15日</v>
      </c>
      <c r="AA36" s="244"/>
      <c r="AB36" s="245" t="str">
        <f>AB37&amp;"日"</f>
        <v>18日</v>
      </c>
      <c r="AC36" s="429" t="s">
        <v>290</v>
      </c>
      <c r="AD36" s="430"/>
      <c r="AE36" s="163"/>
    </row>
    <row r="37" spans="1:62" x14ac:dyDescent="0.4">
      <c r="C37" s="248">
        <f>初期設定!L5</f>
        <v>18</v>
      </c>
      <c r="E37" s="248">
        <f>初期設定!L6</f>
        <v>18</v>
      </c>
      <c r="G37" s="250">
        <f>初期設定!L7</f>
        <v>22</v>
      </c>
      <c r="J37" s="250">
        <f>初期設定!L8</f>
        <v>14</v>
      </c>
      <c r="L37" s="250">
        <f>初期設定!L9</f>
        <v>5</v>
      </c>
      <c r="N37" s="250">
        <f>初期設定!L10</f>
        <v>20</v>
      </c>
      <c r="S37" s="250">
        <f>初期設定!L11</f>
        <v>22</v>
      </c>
      <c r="U37" s="250">
        <f>初期設定!L12</f>
        <v>19</v>
      </c>
      <c r="W37" s="250">
        <f>初期設定!L13</f>
        <v>17</v>
      </c>
      <c r="Z37" s="250">
        <f>初期設定!L14</f>
        <v>15</v>
      </c>
      <c r="AB37" s="250">
        <f>初期設定!L15</f>
        <v>18</v>
      </c>
      <c r="AD37" s="250">
        <f>初期設定!L16</f>
        <v>16</v>
      </c>
      <c r="AF37" s="250"/>
      <c r="AG37" s="250"/>
    </row>
    <row r="38" spans="1:62" x14ac:dyDescent="0.4">
      <c r="J38" s="250">
        <f>SUM(C37:J37)</f>
        <v>72</v>
      </c>
      <c r="W38" s="250">
        <f>SUM(L37:W37)</f>
        <v>83</v>
      </c>
      <c r="AD38" s="250">
        <f>SUM(Z37:AD37)</f>
        <v>49</v>
      </c>
      <c r="AF38" s="250">
        <f>SUM(C37:AB37,AD37)</f>
        <v>204</v>
      </c>
      <c r="AG38" s="250" t="s">
        <v>144</v>
      </c>
    </row>
    <row r="40" spans="1:62" x14ac:dyDescent="0.4">
      <c r="AD40" s="251"/>
    </row>
    <row r="42" spans="1:62" x14ac:dyDescent="0.4">
      <c r="P42" s="252"/>
    </row>
    <row r="43" spans="1:62" x14ac:dyDescent="0.4">
      <c r="P43" s="252"/>
    </row>
  </sheetData>
  <mergeCells count="35">
    <mergeCell ref="AC35:AD35"/>
    <mergeCell ref="AC36:AD36"/>
    <mergeCell ref="AA32:AB32"/>
    <mergeCell ref="AA33:AB33"/>
    <mergeCell ref="B34:C34"/>
    <mergeCell ref="F34:G34"/>
    <mergeCell ref="M34:N34"/>
    <mergeCell ref="T34:U34"/>
    <mergeCell ref="AA34:AB34"/>
    <mergeCell ref="AC3:AD3"/>
    <mergeCell ref="B3:C3"/>
    <mergeCell ref="D3:E3"/>
    <mergeCell ref="F3:G3"/>
    <mergeCell ref="I3:J3"/>
    <mergeCell ref="K3:L3"/>
    <mergeCell ref="M3:N3"/>
    <mergeCell ref="R3:S3"/>
    <mergeCell ref="T3:U3"/>
    <mergeCell ref="V3:W3"/>
    <mergeCell ref="Y3:Z3"/>
    <mergeCell ref="AA3:AB3"/>
    <mergeCell ref="AC2:AD2"/>
    <mergeCell ref="D1:F1"/>
    <mergeCell ref="B2:C2"/>
    <mergeCell ref="D2:E2"/>
    <mergeCell ref="F2:G2"/>
    <mergeCell ref="I2:J2"/>
    <mergeCell ref="M2:N2"/>
    <mergeCell ref="R2:S2"/>
    <mergeCell ref="T2:U2"/>
    <mergeCell ref="V2:W2"/>
    <mergeCell ref="Y2:Z2"/>
    <mergeCell ref="AA2:AB2"/>
    <mergeCell ref="N1:Z1"/>
    <mergeCell ref="AB1:AD1"/>
  </mergeCells>
  <phoneticPr fontId="3"/>
  <conditionalFormatting sqref="M34:N34 O4:Q34 H4:H34 T34:U34 B34:C34 AA33:AB34 F34:G34 X4:X34">
    <cfRule type="containsText" dxfId="86" priority="22" stopIfTrue="1" operator="containsText" text="日">
      <formula>NOT(ISERROR(SEARCH("日",B4)))</formula>
    </cfRule>
    <cfRule type="containsText" dxfId="85" priority="23" stopIfTrue="1" operator="containsText" text="土">
      <formula>NOT(ISERROR(SEARCH("土",B4)))</formula>
    </cfRule>
  </conditionalFormatting>
  <conditionalFormatting sqref="M4:M33 D4:D34 B4:B33 T4:T33 V4:V34 Y4:Y34 AA4:AA31 AC4:AC34 K4:K34 I4 I6:I22 R4:R34 I24:I34 F4:F33">
    <cfRule type="expression" dxfId="84" priority="24" stopIfTrue="1">
      <formula>COUNTIF(登校日,AI4)&gt;0</formula>
    </cfRule>
    <cfRule type="expression" dxfId="83" priority="25" stopIfTrue="1">
      <formula>OR(WEEKDAY(AI4)=1,WEEKDAY(AI4)=7)</formula>
    </cfRule>
    <cfRule type="expression" dxfId="82" priority="26" stopIfTrue="1">
      <formula>COUNTIF(祝日一覧,AI4)&gt;0</formula>
    </cfRule>
  </conditionalFormatting>
  <conditionalFormatting sqref="C4:C9 J6:J9 N4 L4:L34 S26:S34 E4:E34 J24:J29 C22:C23 N7:N8 C25:C33 J13:J22 N12:N33 J31:J34 W4:W34 AB4:AB31 AD4:AD34 U4:U33 C14:C20 Z4:Z34 G4:G33 S4:S24">
    <cfRule type="expression" dxfId="81" priority="27" stopIfTrue="1">
      <formula>COUNTIF(登校日,AI4)&gt;0</formula>
    </cfRule>
    <cfRule type="expression" dxfId="80" priority="28" stopIfTrue="1">
      <formula>OR(WEEKDAY(AI4)=1,WEEKDAY(AI4)=7)</formula>
    </cfRule>
    <cfRule type="expression" dxfId="79" priority="29" stopIfTrue="1">
      <formula>COUNTIF(祝日一覧,AI4)&gt;0</formula>
    </cfRule>
  </conditionalFormatting>
  <conditionalFormatting sqref="S25">
    <cfRule type="expression" dxfId="78" priority="19" stopIfTrue="1">
      <formula>COUNTIF(登校日,AY25)&gt;0</formula>
    </cfRule>
    <cfRule type="expression" dxfId="77" priority="20" stopIfTrue="1">
      <formula>OR(WEEKDAY(AY25)=1,WEEKDAY(AY25)=7)</formula>
    </cfRule>
    <cfRule type="expression" dxfId="76" priority="21" stopIfTrue="1">
      <formula>COUNTIF(祝日一覧,AY25)&gt;0</formula>
    </cfRule>
  </conditionalFormatting>
  <conditionalFormatting sqref="J4">
    <cfRule type="expression" dxfId="75" priority="16" stopIfTrue="1">
      <formula>COUNTIF(登校日,AP4)&gt;0</formula>
    </cfRule>
    <cfRule type="expression" dxfId="74" priority="17" stopIfTrue="1">
      <formula>OR(WEEKDAY(AP4)=1,WEEKDAY(AP4)=7)</formula>
    </cfRule>
    <cfRule type="expression" dxfId="73" priority="18" stopIfTrue="1">
      <formula>COUNTIF(祝日一覧,AP4)&gt;0</formula>
    </cfRule>
  </conditionalFormatting>
  <conditionalFormatting sqref="C10 J10">
    <cfRule type="expression" dxfId="72" priority="30" stopIfTrue="1">
      <formula>COUNTIF(登校日,AI12)&gt;0</formula>
    </cfRule>
    <cfRule type="expression" dxfId="71" priority="31" stopIfTrue="1">
      <formula>OR(WEEKDAY(AI12)=1,WEEKDAY(AI12)=7)</formula>
    </cfRule>
    <cfRule type="expression" dxfId="70" priority="32" stopIfTrue="1">
      <formula>COUNTIF(祝日一覧,AI12)&gt;0</formula>
    </cfRule>
  </conditionalFormatting>
  <conditionalFormatting sqref="C21">
    <cfRule type="expression" dxfId="69" priority="33" stopIfTrue="1">
      <formula>COUNTIF(登校日,AI24)&gt;0</formula>
    </cfRule>
    <cfRule type="expression" dxfId="68" priority="34" stopIfTrue="1">
      <formula>OR(WEEKDAY(AI24)=1,WEEKDAY(AI24)=7)</formula>
    </cfRule>
    <cfRule type="expression" dxfId="67" priority="35" stopIfTrue="1">
      <formula>COUNTIF(祝日一覧,AI24)&gt;0</formula>
    </cfRule>
  </conditionalFormatting>
  <conditionalFormatting sqref="C24">
    <cfRule type="expression" dxfId="66" priority="13" stopIfTrue="1">
      <formula>COUNTIF(登校日,AI24)&gt;0</formula>
    </cfRule>
    <cfRule type="expression" dxfId="65" priority="14" stopIfTrue="1">
      <formula>OR(WEEKDAY(AI24)=1,WEEKDAY(AI24)=7)</formula>
    </cfRule>
    <cfRule type="expression" dxfId="64" priority="15" stopIfTrue="1">
      <formula>COUNTIF(祝日一覧,AI24)&gt;0</formula>
    </cfRule>
  </conditionalFormatting>
  <conditionalFormatting sqref="N11">
    <cfRule type="expression" dxfId="63" priority="36" stopIfTrue="1">
      <formula>COUNTIF(登校日,AT10)&gt;0</formula>
    </cfRule>
    <cfRule type="expression" dxfId="62" priority="37" stopIfTrue="1">
      <formula>OR(WEEKDAY(AT10)=1,WEEKDAY(AT10)=7)</formula>
    </cfRule>
    <cfRule type="expression" dxfId="61" priority="38" stopIfTrue="1">
      <formula>COUNTIF(祝日一覧,AT10)&gt;0</formula>
    </cfRule>
  </conditionalFormatting>
  <conditionalFormatting sqref="J30">
    <cfRule type="expression" dxfId="60" priority="4" stopIfTrue="1">
      <formula>COUNTIF(登校日,AP30)&gt;0</formula>
    </cfRule>
    <cfRule type="expression" dxfId="59" priority="5" stopIfTrue="1">
      <formula>OR(WEEKDAY(AP30)=1,WEEKDAY(AP30)=7)</formula>
    </cfRule>
    <cfRule type="expression" dxfId="58" priority="6" stopIfTrue="1">
      <formula>COUNTIF(祝日一覧,AP30)&gt;0</formula>
    </cfRule>
  </conditionalFormatting>
  <conditionalFormatting sqref="C13">
    <cfRule type="expression" dxfId="57" priority="1" stopIfTrue="1">
      <formula>COUNTIF(登校日,AI13)&gt;0</formula>
    </cfRule>
    <cfRule type="expression" dxfId="56" priority="2" stopIfTrue="1">
      <formula>OR(WEEKDAY(AI13)=1,WEEKDAY(AI13)=7)</formula>
    </cfRule>
    <cfRule type="expression" dxfId="55" priority="3" stopIfTrue="1">
      <formula>COUNTIF(祝日一覧,AI13)&gt;0</formula>
    </cfRule>
  </conditionalFormatting>
  <pageMargins left="0.51181102362204722" right="0.19685039370078741" top="0.19685039370078741" bottom="0.19685039370078741" header="0.19685039370078741" footer="0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zoomScaleNormal="100" zoomScaleSheetLayoutView="100" workbookViewId="0">
      <selection activeCell="R29" sqref="R29"/>
    </sheetView>
  </sheetViews>
  <sheetFormatPr defaultColWidth="9" defaultRowHeight="13.5" x14ac:dyDescent="0.4"/>
  <cols>
    <col min="1" max="2" width="2.5" style="247" customWidth="1"/>
    <col min="3" max="3" width="13.375" style="248" customWidth="1"/>
    <col min="4" max="4" width="2.5" style="249" customWidth="1"/>
    <col min="5" max="5" width="13.375" style="250" customWidth="1"/>
    <col min="6" max="6" width="2.5" style="249" customWidth="1"/>
    <col min="7" max="7" width="13.375" style="250" customWidth="1"/>
    <col min="8" max="8" width="2.875" style="249" customWidth="1"/>
    <col min="9" max="9" width="2.5" style="249" customWidth="1"/>
    <col min="10" max="10" width="13.375" style="250" customWidth="1"/>
    <col min="11" max="11" width="2.5" style="249" customWidth="1"/>
    <col min="12" max="12" width="13.375" style="250" customWidth="1"/>
    <col min="13" max="13" width="2.5" style="249" customWidth="1"/>
    <col min="14" max="14" width="13.375" style="250" customWidth="1"/>
    <col min="15" max="15" width="2.75" style="249" customWidth="1"/>
    <col min="16" max="16" width="1.25" style="250" hidden="1" customWidth="1"/>
    <col min="17" max="17" width="2.875" style="249" customWidth="1"/>
    <col min="18" max="18" width="2.5" style="249" customWidth="1"/>
    <col min="19" max="19" width="13.375" style="250" customWidth="1"/>
    <col min="20" max="20" width="2.5" style="249" customWidth="1"/>
    <col min="21" max="21" width="13.375" style="250" customWidth="1"/>
    <col min="22" max="22" width="2.5" style="249" customWidth="1"/>
    <col min="23" max="23" width="13.375" style="250" customWidth="1"/>
    <col min="24" max="24" width="2.875" style="249" customWidth="1"/>
    <col min="25" max="25" width="2.5" style="249" customWidth="1"/>
    <col min="26" max="26" width="13.375" style="250" customWidth="1"/>
    <col min="27" max="27" width="2.5" style="249" customWidth="1"/>
    <col min="28" max="28" width="13.375" style="250" customWidth="1"/>
    <col min="29" max="29" width="2.5" style="249" customWidth="1"/>
    <col min="30" max="30" width="13.375" style="250" customWidth="1"/>
    <col min="31" max="31" width="2.875" style="249" customWidth="1"/>
    <col min="32" max="32" width="9" style="240"/>
    <col min="33" max="34" width="10" style="240" bestFit="1" customWidth="1"/>
    <col min="35" max="35" width="12.5" style="240" customWidth="1"/>
    <col min="36" max="36" width="1.875" style="240" customWidth="1"/>
    <col min="37" max="37" width="12.5" style="240" customWidth="1"/>
    <col min="38" max="38" width="1.875" style="240" customWidth="1"/>
    <col min="39" max="39" width="12.5" style="240" customWidth="1"/>
    <col min="40" max="41" width="1.875" style="240" customWidth="1"/>
    <col min="42" max="42" width="12.5" style="240" customWidth="1"/>
    <col min="43" max="43" width="1.875" style="240" customWidth="1"/>
    <col min="44" max="44" width="12.5" style="240" customWidth="1"/>
    <col min="45" max="45" width="1.875" style="240" customWidth="1"/>
    <col min="46" max="46" width="12.5" style="240" customWidth="1"/>
    <col min="47" max="50" width="1.875" style="240" customWidth="1"/>
    <col min="51" max="51" width="12.5" style="240" customWidth="1"/>
    <col min="52" max="52" width="1.875" style="240" customWidth="1"/>
    <col min="53" max="53" width="12.5" style="240" customWidth="1"/>
    <col min="54" max="54" width="1.875" style="240" customWidth="1"/>
    <col min="55" max="55" width="12.5" style="240" customWidth="1"/>
    <col min="56" max="57" width="1.875" style="240" customWidth="1"/>
    <col min="58" max="58" width="12.5" style="240" customWidth="1"/>
    <col min="59" max="59" width="1.875" style="240" customWidth="1"/>
    <col min="60" max="60" width="12.5" style="240" customWidth="1"/>
    <col min="61" max="61" width="1.875" style="240" customWidth="1"/>
    <col min="62" max="62" width="12.5" style="240" customWidth="1"/>
    <col min="63" max="16384" width="9" style="240"/>
  </cols>
  <sheetData>
    <row r="1" spans="1:62" s="100" customFormat="1" ht="34.5" customHeight="1" thickBot="1" x14ac:dyDescent="0.2">
      <c r="A1" s="93"/>
      <c r="B1" s="94"/>
      <c r="C1" s="95"/>
      <c r="D1" s="417">
        <f>DATE(初期設定!$C3,4,1)</f>
        <v>44287</v>
      </c>
      <c r="E1" s="417"/>
      <c r="F1" s="417"/>
      <c r="G1" s="93" t="s">
        <v>257</v>
      </c>
      <c r="H1" s="93"/>
      <c r="I1" s="96"/>
      <c r="J1" s="97"/>
      <c r="K1" s="96"/>
      <c r="L1" s="97"/>
      <c r="M1" s="96"/>
      <c r="N1" s="445" t="s">
        <v>265</v>
      </c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96"/>
      <c r="AB1" s="97"/>
      <c r="AC1" s="98"/>
      <c r="AD1" s="99">
        <f ca="1">NOW()</f>
        <v>44292.470616666666</v>
      </c>
      <c r="AE1" s="93"/>
    </row>
    <row r="2" spans="1:62" s="100" customFormat="1" ht="14.25" x14ac:dyDescent="0.4">
      <c r="A2" s="101"/>
      <c r="B2" s="418">
        <f>DATE(初期設定!$C3,4,1)</f>
        <v>44287</v>
      </c>
      <c r="C2" s="419"/>
      <c r="D2" s="420"/>
      <c r="E2" s="421"/>
      <c r="F2" s="420"/>
      <c r="G2" s="421"/>
      <c r="H2" s="102"/>
      <c r="I2" s="420"/>
      <c r="J2" s="421"/>
      <c r="K2" s="281"/>
      <c r="L2" s="282"/>
      <c r="M2" s="420"/>
      <c r="N2" s="421"/>
      <c r="O2" s="102"/>
      <c r="P2" s="105"/>
      <c r="Q2" s="102"/>
      <c r="R2" s="420"/>
      <c r="S2" s="421"/>
      <c r="T2" s="420"/>
      <c r="U2" s="421"/>
      <c r="V2" s="420"/>
      <c r="W2" s="421"/>
      <c r="X2" s="102"/>
      <c r="Y2" s="418">
        <f>DATE(初期設定!$C3,13,1)</f>
        <v>44562</v>
      </c>
      <c r="Z2" s="419"/>
      <c r="AA2" s="420"/>
      <c r="AB2" s="421"/>
      <c r="AC2" s="415"/>
      <c r="AD2" s="416"/>
      <c r="AE2" s="106"/>
    </row>
    <row r="3" spans="1:62" s="111" customFormat="1" ht="21" customHeight="1" x14ac:dyDescent="0.4">
      <c r="A3" s="107"/>
      <c r="B3" s="425">
        <f>DATE(初期設定!$C3,4,1)</f>
        <v>44287</v>
      </c>
      <c r="C3" s="426"/>
      <c r="D3" s="425">
        <f>DATE(初期設定!$C3,5,1)</f>
        <v>44317</v>
      </c>
      <c r="E3" s="426"/>
      <c r="F3" s="425">
        <f>DATE(初期設定!$C3,6,1)</f>
        <v>44348</v>
      </c>
      <c r="G3" s="426"/>
      <c r="H3" s="108"/>
      <c r="I3" s="425">
        <f>DATE(初期設定!$C3,7,1)</f>
        <v>44378</v>
      </c>
      <c r="J3" s="426"/>
      <c r="K3" s="425">
        <f>DATE(初期設定!$C3,8,1)</f>
        <v>44409</v>
      </c>
      <c r="L3" s="426"/>
      <c r="M3" s="425">
        <f>DATE(初期設定!$C3,9,1)</f>
        <v>44440</v>
      </c>
      <c r="N3" s="426"/>
      <c r="O3" s="108"/>
      <c r="P3" s="109"/>
      <c r="Q3" s="108"/>
      <c r="R3" s="425">
        <f>DATE(初期設定!$C3,10,1)</f>
        <v>44470</v>
      </c>
      <c r="S3" s="426"/>
      <c r="T3" s="425">
        <f>DATE(初期設定!$C3,11,1)</f>
        <v>44501</v>
      </c>
      <c r="U3" s="426"/>
      <c r="V3" s="425">
        <f>DATE(初期設定!$C3,12,1)</f>
        <v>44531</v>
      </c>
      <c r="W3" s="426"/>
      <c r="X3" s="108"/>
      <c r="Y3" s="425">
        <f>DATE(初期設定!$C3,13,1)</f>
        <v>44562</v>
      </c>
      <c r="Z3" s="426"/>
      <c r="AA3" s="425">
        <f>DATE(初期設定!$C3,14,1)</f>
        <v>44593</v>
      </c>
      <c r="AB3" s="426"/>
      <c r="AC3" s="425">
        <f>DATE(初期設定!$C3,15,1)</f>
        <v>44621</v>
      </c>
      <c r="AD3" s="426"/>
      <c r="AE3" s="110"/>
      <c r="AI3" s="112">
        <f>B3</f>
        <v>44287</v>
      </c>
      <c r="AJ3" s="112"/>
      <c r="AK3" s="112">
        <f>D3</f>
        <v>44317</v>
      </c>
      <c r="AL3" s="112"/>
      <c r="AM3" s="112">
        <f>F3</f>
        <v>44348</v>
      </c>
      <c r="AN3" s="112"/>
      <c r="AO3" s="112"/>
      <c r="AP3" s="112">
        <f>I3</f>
        <v>44378</v>
      </c>
      <c r="AQ3" s="112"/>
      <c r="AR3" s="112">
        <f>K3</f>
        <v>44409</v>
      </c>
      <c r="AS3" s="112"/>
      <c r="AT3" s="112">
        <f>M3</f>
        <v>44440</v>
      </c>
      <c r="AU3" s="112"/>
      <c r="AV3" s="112"/>
      <c r="AW3" s="112"/>
      <c r="AX3" s="112"/>
      <c r="AY3" s="112">
        <f>R3</f>
        <v>44470</v>
      </c>
      <c r="AZ3" s="112"/>
      <c r="BA3" s="112">
        <f>T3</f>
        <v>44501</v>
      </c>
      <c r="BB3" s="112"/>
      <c r="BC3" s="112">
        <f>V3</f>
        <v>44531</v>
      </c>
      <c r="BD3" s="112"/>
      <c r="BE3" s="112"/>
      <c r="BF3" s="112">
        <f>Y3</f>
        <v>44562</v>
      </c>
      <c r="BG3" s="112"/>
      <c r="BH3" s="112">
        <f>AA3</f>
        <v>44593</v>
      </c>
      <c r="BI3" s="112"/>
      <c r="BJ3" s="112">
        <f>AC3</f>
        <v>44621</v>
      </c>
    </row>
    <row r="4" spans="1:62" s="128" customFormat="1" ht="27" customHeight="1" x14ac:dyDescent="0.4">
      <c r="A4" s="113">
        <v>1</v>
      </c>
      <c r="B4" s="283">
        <f>AI4</f>
        <v>44287</v>
      </c>
      <c r="C4" s="115" t="s">
        <v>58</v>
      </c>
      <c r="D4" s="284">
        <f>AK4</f>
        <v>44317</v>
      </c>
      <c r="E4" s="133" t="s">
        <v>157</v>
      </c>
      <c r="F4" s="284">
        <f>AM4</f>
        <v>44348</v>
      </c>
      <c r="G4" s="133" t="s">
        <v>59</v>
      </c>
      <c r="H4" s="118">
        <v>1</v>
      </c>
      <c r="I4" s="285">
        <f>AP4</f>
        <v>44378</v>
      </c>
      <c r="J4" s="286" t="s">
        <v>173</v>
      </c>
      <c r="K4" s="283">
        <f>AR4</f>
        <v>44409</v>
      </c>
      <c r="L4" s="195" t="s">
        <v>182</v>
      </c>
      <c r="M4" s="284">
        <f>AT4</f>
        <v>44440</v>
      </c>
      <c r="N4" s="139" t="s">
        <v>69</v>
      </c>
      <c r="O4" s="118">
        <v>1</v>
      </c>
      <c r="P4" s="123"/>
      <c r="Q4" s="118">
        <v>1</v>
      </c>
      <c r="R4" s="284">
        <f>AY4</f>
        <v>44470</v>
      </c>
      <c r="S4" s="133" t="s">
        <v>230</v>
      </c>
      <c r="T4" s="284">
        <f>BA4</f>
        <v>44501</v>
      </c>
      <c r="U4" s="133"/>
      <c r="V4" s="284">
        <f>BC4</f>
        <v>44531</v>
      </c>
      <c r="W4" s="133"/>
      <c r="X4" s="118">
        <v>1</v>
      </c>
      <c r="Y4" s="283">
        <f>BF4</f>
        <v>44562</v>
      </c>
      <c r="Z4" s="256" t="s">
        <v>61</v>
      </c>
      <c r="AA4" s="284">
        <f>BH4</f>
        <v>44593</v>
      </c>
      <c r="AB4" s="287" t="s">
        <v>217</v>
      </c>
      <c r="AC4" s="284">
        <f>BJ4</f>
        <v>44621</v>
      </c>
      <c r="AD4" s="133" t="s">
        <v>62</v>
      </c>
      <c r="AE4" s="127">
        <v>1</v>
      </c>
      <c r="AI4" s="129">
        <f>AI3</f>
        <v>44287</v>
      </c>
      <c r="AJ4" s="129"/>
      <c r="AK4" s="129">
        <f>AK3</f>
        <v>44317</v>
      </c>
      <c r="AL4" s="129"/>
      <c r="AM4" s="129">
        <f>AM3</f>
        <v>44348</v>
      </c>
      <c r="AN4" s="129"/>
      <c r="AO4" s="129"/>
      <c r="AP4" s="129">
        <f>AP3</f>
        <v>44378</v>
      </c>
      <c r="AQ4" s="129"/>
      <c r="AR4" s="129">
        <f>AR3</f>
        <v>44409</v>
      </c>
      <c r="AS4" s="129"/>
      <c r="AT4" s="129">
        <f>AT3</f>
        <v>44440</v>
      </c>
      <c r="AU4" s="129"/>
      <c r="AV4" s="129"/>
      <c r="AW4" s="129"/>
      <c r="AX4" s="129"/>
      <c r="AY4" s="129">
        <f>AY3</f>
        <v>44470</v>
      </c>
      <c r="AZ4" s="129"/>
      <c r="BA4" s="129">
        <f>BA3</f>
        <v>44501</v>
      </c>
      <c r="BB4" s="129"/>
      <c r="BC4" s="129">
        <f>BC3</f>
        <v>44531</v>
      </c>
      <c r="BD4" s="129"/>
      <c r="BE4" s="129"/>
      <c r="BF4" s="129">
        <f>BF3</f>
        <v>44562</v>
      </c>
      <c r="BG4" s="129"/>
      <c r="BH4" s="129">
        <f>BH3</f>
        <v>44593</v>
      </c>
      <c r="BI4" s="129"/>
      <c r="BJ4" s="129">
        <f>BJ3</f>
        <v>44621</v>
      </c>
    </row>
    <row r="5" spans="1:62" s="128" customFormat="1" ht="27" customHeight="1" x14ac:dyDescent="0.4">
      <c r="A5" s="130">
        <v>2</v>
      </c>
      <c r="B5" s="283">
        <f t="shared" ref="B5:B33" si="0">AI5</f>
        <v>44288</v>
      </c>
      <c r="C5" s="115"/>
      <c r="D5" s="284">
        <f t="shared" ref="D5:D34" si="1">AK5</f>
        <v>44318</v>
      </c>
      <c r="E5" s="288"/>
      <c r="F5" s="284">
        <f t="shared" ref="F5:F33" si="2">AM5</f>
        <v>44349</v>
      </c>
      <c r="G5" s="133" t="s">
        <v>63</v>
      </c>
      <c r="H5" s="134">
        <v>2</v>
      </c>
      <c r="I5" s="285">
        <f t="shared" ref="I5:I34" si="3">AP5</f>
        <v>44379</v>
      </c>
      <c r="J5" s="289" t="s">
        <v>71</v>
      </c>
      <c r="K5" s="283">
        <f t="shared" ref="K5:K34" si="4">AR5</f>
        <v>44410</v>
      </c>
      <c r="L5" s="195"/>
      <c r="M5" s="284">
        <f t="shared" ref="M5:M33" si="5">AT5</f>
        <v>44441</v>
      </c>
      <c r="N5" s="139" t="s">
        <v>72</v>
      </c>
      <c r="O5" s="134">
        <v>2</v>
      </c>
      <c r="P5" s="123"/>
      <c r="Q5" s="134">
        <v>2</v>
      </c>
      <c r="R5" s="284">
        <f t="shared" ref="R5:R34" si="6">AY5</f>
        <v>44471</v>
      </c>
      <c r="S5" s="133" t="s">
        <v>175</v>
      </c>
      <c r="T5" s="284">
        <f t="shared" ref="T5:T33" si="7">BA5</f>
        <v>44502</v>
      </c>
      <c r="U5" s="288" t="s">
        <v>244</v>
      </c>
      <c r="V5" s="284">
        <f t="shared" ref="V5:V34" si="8">BC5</f>
        <v>44532</v>
      </c>
      <c r="W5" s="133" t="s">
        <v>64</v>
      </c>
      <c r="X5" s="134">
        <v>2</v>
      </c>
      <c r="Y5" s="283">
        <f t="shared" ref="Y5:Y34" si="9">BF5</f>
        <v>44563</v>
      </c>
      <c r="Z5" s="256"/>
      <c r="AA5" s="284">
        <f t="shared" ref="AA5:AA31" si="10">BH5</f>
        <v>44594</v>
      </c>
      <c r="AB5" s="290"/>
      <c r="AC5" s="284">
        <f t="shared" ref="AC5:AC34" si="11">BJ5</f>
        <v>44622</v>
      </c>
      <c r="AD5" s="287"/>
      <c r="AE5" s="138">
        <v>2</v>
      </c>
      <c r="AI5" s="129">
        <f t="shared" ref="AI5:AI33" si="12">AI4+1</f>
        <v>44288</v>
      </c>
      <c r="AJ5" s="129"/>
      <c r="AK5" s="129">
        <f t="shared" ref="AK5:AK34" si="13">AK4+1</f>
        <v>44318</v>
      </c>
      <c r="AL5" s="129"/>
      <c r="AM5" s="129">
        <f t="shared" ref="AM5:AM33" si="14">AM4+1</f>
        <v>44349</v>
      </c>
      <c r="AN5" s="129"/>
      <c r="AO5" s="129"/>
      <c r="AP5" s="129">
        <f t="shared" ref="AP5:AP34" si="15">AP4+1</f>
        <v>44379</v>
      </c>
      <c r="AQ5" s="129"/>
      <c r="AR5" s="129">
        <f t="shared" ref="AR5:AR34" si="16">AR4+1</f>
        <v>44410</v>
      </c>
      <c r="AS5" s="129"/>
      <c r="AT5" s="129">
        <f t="shared" ref="AT5:AT33" si="17">AT4+1</f>
        <v>44441</v>
      </c>
      <c r="AU5" s="129"/>
      <c r="AV5" s="129"/>
      <c r="AW5" s="129"/>
      <c r="AX5" s="129"/>
      <c r="AY5" s="129">
        <f t="shared" ref="AY5:AY34" si="18">AY4+1</f>
        <v>44471</v>
      </c>
      <c r="AZ5" s="129"/>
      <c r="BA5" s="129">
        <f t="shared" ref="BA5:BA33" si="19">BA4+1</f>
        <v>44502</v>
      </c>
      <c r="BB5" s="129"/>
      <c r="BC5" s="129">
        <f t="shared" ref="BC5:BC34" si="20">BC4+1</f>
        <v>44532</v>
      </c>
      <c r="BD5" s="129"/>
      <c r="BE5" s="129"/>
      <c r="BF5" s="129">
        <f t="shared" ref="BF5:BF34" si="21">BF4+1</f>
        <v>44563</v>
      </c>
      <c r="BG5" s="129"/>
      <c r="BH5" s="129">
        <f t="shared" ref="BH5:BH31" si="22">BH4+1</f>
        <v>44594</v>
      </c>
      <c r="BI5" s="129"/>
      <c r="BJ5" s="129">
        <f t="shared" ref="BJ5:BJ34" si="23">BJ4+1</f>
        <v>44622</v>
      </c>
    </row>
    <row r="6" spans="1:62" s="128" customFormat="1" ht="27" customHeight="1" x14ac:dyDescent="0.4">
      <c r="A6" s="130">
        <v>3</v>
      </c>
      <c r="B6" s="283">
        <f t="shared" si="0"/>
        <v>44289</v>
      </c>
      <c r="C6" s="115"/>
      <c r="D6" s="284">
        <f t="shared" si="1"/>
        <v>44319</v>
      </c>
      <c r="E6" s="139" t="s">
        <v>65</v>
      </c>
      <c r="F6" s="284">
        <f t="shared" si="2"/>
        <v>44350</v>
      </c>
      <c r="G6" s="140" t="s">
        <v>66</v>
      </c>
      <c r="H6" s="134">
        <v>3</v>
      </c>
      <c r="I6" s="284">
        <f t="shared" si="3"/>
        <v>44380</v>
      </c>
      <c r="J6" s="291" t="s">
        <v>223</v>
      </c>
      <c r="K6" s="283">
        <f t="shared" si="4"/>
        <v>44411</v>
      </c>
      <c r="L6" s="195" t="s">
        <v>178</v>
      </c>
      <c r="M6" s="284">
        <f t="shared" si="5"/>
        <v>44442</v>
      </c>
      <c r="N6" s="139" t="s">
        <v>75</v>
      </c>
      <c r="O6" s="134">
        <v>3</v>
      </c>
      <c r="P6" s="123"/>
      <c r="Q6" s="134">
        <v>3</v>
      </c>
      <c r="R6" s="284">
        <f t="shared" si="6"/>
        <v>44472</v>
      </c>
      <c r="S6" s="133"/>
      <c r="T6" s="284">
        <f t="shared" si="7"/>
        <v>44503</v>
      </c>
      <c r="U6" s="139" t="s">
        <v>35</v>
      </c>
      <c r="V6" s="284">
        <f t="shared" si="8"/>
        <v>44533</v>
      </c>
      <c r="W6" s="133" t="s">
        <v>67</v>
      </c>
      <c r="X6" s="134">
        <v>3</v>
      </c>
      <c r="Y6" s="283">
        <f t="shared" si="9"/>
        <v>44564</v>
      </c>
      <c r="Z6" s="256"/>
      <c r="AA6" s="284">
        <f t="shared" si="10"/>
        <v>44595</v>
      </c>
      <c r="AB6" s="133" t="s">
        <v>216</v>
      </c>
      <c r="AC6" s="284">
        <f t="shared" si="11"/>
        <v>44623</v>
      </c>
      <c r="AD6" s="133" t="s">
        <v>208</v>
      </c>
      <c r="AE6" s="138">
        <v>3</v>
      </c>
      <c r="AI6" s="129">
        <f t="shared" si="12"/>
        <v>44289</v>
      </c>
      <c r="AJ6" s="129"/>
      <c r="AK6" s="129">
        <f t="shared" si="13"/>
        <v>44319</v>
      </c>
      <c r="AL6" s="129"/>
      <c r="AM6" s="129">
        <f t="shared" si="14"/>
        <v>44350</v>
      </c>
      <c r="AN6" s="129"/>
      <c r="AO6" s="129"/>
      <c r="AP6" s="129">
        <f t="shared" si="15"/>
        <v>44380</v>
      </c>
      <c r="AQ6" s="129"/>
      <c r="AR6" s="129">
        <f t="shared" si="16"/>
        <v>44411</v>
      </c>
      <c r="AS6" s="129"/>
      <c r="AT6" s="129">
        <f t="shared" si="17"/>
        <v>44442</v>
      </c>
      <c r="AU6" s="129"/>
      <c r="AV6" s="129"/>
      <c r="AW6" s="129"/>
      <c r="AX6" s="129"/>
      <c r="AY6" s="129">
        <f t="shared" si="18"/>
        <v>44472</v>
      </c>
      <c r="AZ6" s="129"/>
      <c r="BA6" s="129">
        <f t="shared" si="19"/>
        <v>44503</v>
      </c>
      <c r="BB6" s="129"/>
      <c r="BC6" s="129">
        <f t="shared" si="20"/>
        <v>44533</v>
      </c>
      <c r="BD6" s="129"/>
      <c r="BE6" s="129"/>
      <c r="BF6" s="129">
        <f t="shared" si="21"/>
        <v>44564</v>
      </c>
      <c r="BG6" s="129"/>
      <c r="BH6" s="129">
        <f t="shared" si="22"/>
        <v>44595</v>
      </c>
      <c r="BI6" s="129"/>
      <c r="BJ6" s="129">
        <f t="shared" si="23"/>
        <v>44623</v>
      </c>
    </row>
    <row r="7" spans="1:62" s="128" customFormat="1" ht="27" customHeight="1" x14ac:dyDescent="0.4">
      <c r="A7" s="130">
        <v>4</v>
      </c>
      <c r="B7" s="283">
        <f t="shared" si="0"/>
        <v>44290</v>
      </c>
      <c r="C7" s="115"/>
      <c r="D7" s="284">
        <f t="shared" si="1"/>
        <v>44320</v>
      </c>
      <c r="E7" s="139" t="s">
        <v>24</v>
      </c>
      <c r="F7" s="284">
        <f t="shared" si="2"/>
        <v>44351</v>
      </c>
      <c r="G7" s="139" t="s">
        <v>68</v>
      </c>
      <c r="H7" s="134">
        <v>4</v>
      </c>
      <c r="I7" s="284">
        <f t="shared" si="3"/>
        <v>44381</v>
      </c>
      <c r="J7" s="133"/>
      <c r="K7" s="283">
        <f t="shared" si="4"/>
        <v>44412</v>
      </c>
      <c r="L7" s="195"/>
      <c r="M7" s="284">
        <f t="shared" si="5"/>
        <v>44443</v>
      </c>
      <c r="N7" s="133" t="s">
        <v>165</v>
      </c>
      <c r="O7" s="134">
        <v>4</v>
      </c>
      <c r="P7" s="123"/>
      <c r="Q7" s="134">
        <v>4</v>
      </c>
      <c r="R7" s="284">
        <f t="shared" si="6"/>
        <v>44473</v>
      </c>
      <c r="S7" s="133"/>
      <c r="T7" s="284">
        <f t="shared" si="7"/>
        <v>44504</v>
      </c>
      <c r="U7" s="133" t="s">
        <v>251</v>
      </c>
      <c r="V7" s="284">
        <f t="shared" si="8"/>
        <v>44534</v>
      </c>
      <c r="W7" s="133" t="s">
        <v>245</v>
      </c>
      <c r="X7" s="134">
        <v>4</v>
      </c>
      <c r="Y7" s="283">
        <f t="shared" si="9"/>
        <v>44565</v>
      </c>
      <c r="Z7" s="256" t="s">
        <v>70</v>
      </c>
      <c r="AA7" s="284">
        <f t="shared" si="10"/>
        <v>44596</v>
      </c>
      <c r="AB7" s="139" t="s">
        <v>195</v>
      </c>
      <c r="AC7" s="284">
        <f t="shared" si="11"/>
        <v>44624</v>
      </c>
      <c r="AD7" s="133" t="s">
        <v>208</v>
      </c>
      <c r="AE7" s="138">
        <v>4</v>
      </c>
      <c r="AI7" s="129">
        <f t="shared" si="12"/>
        <v>44290</v>
      </c>
      <c r="AJ7" s="129"/>
      <c r="AK7" s="129">
        <f t="shared" si="13"/>
        <v>44320</v>
      </c>
      <c r="AL7" s="129"/>
      <c r="AM7" s="129">
        <f t="shared" si="14"/>
        <v>44351</v>
      </c>
      <c r="AN7" s="129"/>
      <c r="AO7" s="129"/>
      <c r="AP7" s="129">
        <f t="shared" si="15"/>
        <v>44381</v>
      </c>
      <c r="AQ7" s="129"/>
      <c r="AR7" s="129">
        <f t="shared" si="16"/>
        <v>44412</v>
      </c>
      <c r="AS7" s="129"/>
      <c r="AT7" s="129">
        <f t="shared" si="17"/>
        <v>44443</v>
      </c>
      <c r="AU7" s="129"/>
      <c r="AV7" s="129"/>
      <c r="AW7" s="129"/>
      <c r="AX7" s="129"/>
      <c r="AY7" s="129">
        <f t="shared" si="18"/>
        <v>44473</v>
      </c>
      <c r="AZ7" s="129"/>
      <c r="BA7" s="129">
        <f t="shared" si="19"/>
        <v>44504</v>
      </c>
      <c r="BB7" s="129"/>
      <c r="BC7" s="129">
        <f t="shared" si="20"/>
        <v>44534</v>
      </c>
      <c r="BD7" s="129"/>
      <c r="BE7" s="129"/>
      <c r="BF7" s="129">
        <f t="shared" si="21"/>
        <v>44565</v>
      </c>
      <c r="BG7" s="129"/>
      <c r="BH7" s="129">
        <f t="shared" si="22"/>
        <v>44596</v>
      </c>
      <c r="BI7" s="129"/>
      <c r="BJ7" s="129">
        <f t="shared" si="23"/>
        <v>44624</v>
      </c>
    </row>
    <row r="8" spans="1:62" s="128" customFormat="1" ht="28.5" customHeight="1" x14ac:dyDescent="0.4">
      <c r="A8" s="130">
        <v>5</v>
      </c>
      <c r="B8" s="283">
        <f t="shared" si="0"/>
        <v>44291</v>
      </c>
      <c r="C8" s="115"/>
      <c r="D8" s="284">
        <f t="shared" si="1"/>
        <v>44321</v>
      </c>
      <c r="E8" s="139" t="s">
        <v>26</v>
      </c>
      <c r="F8" s="284">
        <f t="shared" si="2"/>
        <v>44352</v>
      </c>
      <c r="G8" s="139" t="s">
        <v>159</v>
      </c>
      <c r="H8" s="134">
        <v>5</v>
      </c>
      <c r="I8" s="284">
        <f t="shared" si="3"/>
        <v>44382</v>
      </c>
      <c r="J8" s="133"/>
      <c r="K8" s="283">
        <f t="shared" si="4"/>
        <v>44413</v>
      </c>
      <c r="L8" s="195"/>
      <c r="M8" s="284">
        <f t="shared" si="5"/>
        <v>44444</v>
      </c>
      <c r="N8" s="139"/>
      <c r="O8" s="134">
        <v>5</v>
      </c>
      <c r="P8" s="123"/>
      <c r="Q8" s="134">
        <v>5</v>
      </c>
      <c r="R8" s="284">
        <f t="shared" si="6"/>
        <v>44474</v>
      </c>
      <c r="S8" s="288" t="s">
        <v>176</v>
      </c>
      <c r="T8" s="284">
        <f t="shared" si="7"/>
        <v>44505</v>
      </c>
      <c r="U8" s="139"/>
      <c r="V8" s="284">
        <f t="shared" si="8"/>
        <v>44535</v>
      </c>
      <c r="W8" s="133"/>
      <c r="X8" s="134">
        <v>5</v>
      </c>
      <c r="Y8" s="283">
        <f t="shared" si="9"/>
        <v>44566</v>
      </c>
      <c r="Z8" s="256"/>
      <c r="AA8" s="284">
        <f t="shared" si="10"/>
        <v>44597</v>
      </c>
      <c r="AB8" s="133"/>
      <c r="AC8" s="284">
        <f t="shared" si="11"/>
        <v>44625</v>
      </c>
      <c r="AD8" s="133" t="s">
        <v>208</v>
      </c>
      <c r="AE8" s="138">
        <v>5</v>
      </c>
      <c r="AI8" s="129">
        <f t="shared" si="12"/>
        <v>44291</v>
      </c>
      <c r="AJ8" s="129"/>
      <c r="AK8" s="129">
        <f t="shared" si="13"/>
        <v>44321</v>
      </c>
      <c r="AL8" s="129"/>
      <c r="AM8" s="129">
        <f t="shared" si="14"/>
        <v>44352</v>
      </c>
      <c r="AN8" s="129"/>
      <c r="AO8" s="129"/>
      <c r="AP8" s="129">
        <f t="shared" si="15"/>
        <v>44382</v>
      </c>
      <c r="AQ8" s="129"/>
      <c r="AR8" s="129">
        <f t="shared" si="16"/>
        <v>44413</v>
      </c>
      <c r="AS8" s="129"/>
      <c r="AT8" s="129">
        <f t="shared" si="17"/>
        <v>44444</v>
      </c>
      <c r="AU8" s="129"/>
      <c r="AV8" s="129"/>
      <c r="AW8" s="129"/>
      <c r="AX8" s="129"/>
      <c r="AY8" s="129">
        <f t="shared" si="18"/>
        <v>44474</v>
      </c>
      <c r="AZ8" s="129"/>
      <c r="BA8" s="129">
        <f t="shared" si="19"/>
        <v>44505</v>
      </c>
      <c r="BB8" s="129"/>
      <c r="BC8" s="129">
        <f t="shared" si="20"/>
        <v>44535</v>
      </c>
      <c r="BD8" s="129"/>
      <c r="BE8" s="129"/>
      <c r="BF8" s="129">
        <f t="shared" si="21"/>
        <v>44566</v>
      </c>
      <c r="BG8" s="129"/>
      <c r="BH8" s="129">
        <f t="shared" si="22"/>
        <v>44597</v>
      </c>
      <c r="BI8" s="129"/>
      <c r="BJ8" s="129">
        <f t="shared" si="23"/>
        <v>44625</v>
      </c>
    </row>
    <row r="9" spans="1:62" s="128" customFormat="1" ht="27" customHeight="1" x14ac:dyDescent="0.4">
      <c r="A9" s="130">
        <v>6</v>
      </c>
      <c r="B9" s="284">
        <f t="shared" si="0"/>
        <v>44292</v>
      </c>
      <c r="C9" s="143" t="s">
        <v>73</v>
      </c>
      <c r="D9" s="284">
        <f t="shared" si="1"/>
        <v>44322</v>
      </c>
      <c r="E9" s="139" t="s">
        <v>74</v>
      </c>
      <c r="F9" s="284">
        <f t="shared" si="2"/>
        <v>44353</v>
      </c>
      <c r="G9" s="139"/>
      <c r="H9" s="134">
        <v>6</v>
      </c>
      <c r="I9" s="284">
        <f t="shared" si="3"/>
        <v>44383</v>
      </c>
      <c r="J9" s="133"/>
      <c r="K9" s="283">
        <f t="shared" si="4"/>
        <v>44414</v>
      </c>
      <c r="L9" s="195"/>
      <c r="M9" s="284">
        <f t="shared" si="5"/>
        <v>44445</v>
      </c>
      <c r="N9" s="195" t="s">
        <v>241</v>
      </c>
      <c r="O9" s="134">
        <v>6</v>
      </c>
      <c r="P9" s="123"/>
      <c r="Q9" s="134">
        <v>6</v>
      </c>
      <c r="R9" s="284">
        <f t="shared" si="6"/>
        <v>44475</v>
      </c>
      <c r="S9" s="139" t="s">
        <v>76</v>
      </c>
      <c r="T9" s="284">
        <f t="shared" si="7"/>
        <v>44506</v>
      </c>
      <c r="U9" s="139"/>
      <c r="V9" s="284">
        <f t="shared" si="8"/>
        <v>44536</v>
      </c>
      <c r="W9" s="188"/>
      <c r="X9" s="134">
        <v>6</v>
      </c>
      <c r="Y9" s="283">
        <f t="shared" si="9"/>
        <v>44567</v>
      </c>
      <c r="Z9" s="256"/>
      <c r="AA9" s="284">
        <f t="shared" si="10"/>
        <v>44598</v>
      </c>
      <c r="AB9" s="133"/>
      <c r="AC9" s="284">
        <f t="shared" si="11"/>
        <v>44626</v>
      </c>
      <c r="AD9" s="133"/>
      <c r="AE9" s="138">
        <v>6</v>
      </c>
      <c r="AI9" s="129">
        <f t="shared" si="12"/>
        <v>44292</v>
      </c>
      <c r="AJ9" s="129"/>
      <c r="AK9" s="129">
        <f t="shared" si="13"/>
        <v>44322</v>
      </c>
      <c r="AL9" s="129"/>
      <c r="AM9" s="129">
        <f t="shared" si="14"/>
        <v>44353</v>
      </c>
      <c r="AN9" s="129"/>
      <c r="AO9" s="129"/>
      <c r="AP9" s="129">
        <f t="shared" si="15"/>
        <v>44383</v>
      </c>
      <c r="AQ9" s="129"/>
      <c r="AR9" s="129">
        <f t="shared" si="16"/>
        <v>44414</v>
      </c>
      <c r="AS9" s="129"/>
      <c r="AT9" s="129">
        <f t="shared" si="17"/>
        <v>44445</v>
      </c>
      <c r="AU9" s="129"/>
      <c r="AV9" s="129"/>
      <c r="AW9" s="129"/>
      <c r="AX9" s="129"/>
      <c r="AY9" s="129">
        <f t="shared" si="18"/>
        <v>44475</v>
      </c>
      <c r="AZ9" s="129"/>
      <c r="BA9" s="129">
        <f t="shared" si="19"/>
        <v>44506</v>
      </c>
      <c r="BB9" s="129"/>
      <c r="BC9" s="129">
        <f t="shared" si="20"/>
        <v>44536</v>
      </c>
      <c r="BD9" s="129"/>
      <c r="BE9" s="129"/>
      <c r="BF9" s="129">
        <f t="shared" si="21"/>
        <v>44567</v>
      </c>
      <c r="BG9" s="129"/>
      <c r="BH9" s="129">
        <f t="shared" si="22"/>
        <v>44598</v>
      </c>
      <c r="BI9" s="129"/>
      <c r="BJ9" s="129">
        <f t="shared" si="23"/>
        <v>44626</v>
      </c>
    </row>
    <row r="10" spans="1:62" s="128" customFormat="1" ht="27" customHeight="1" x14ac:dyDescent="0.4">
      <c r="A10" s="130">
        <v>7</v>
      </c>
      <c r="B10" s="284">
        <f t="shared" si="0"/>
        <v>44293</v>
      </c>
      <c r="C10" s="133" t="s">
        <v>78</v>
      </c>
      <c r="D10" s="284">
        <f t="shared" si="1"/>
        <v>44323</v>
      </c>
      <c r="E10" s="133"/>
      <c r="F10" s="284">
        <f t="shared" si="2"/>
        <v>44354</v>
      </c>
      <c r="G10" s="139"/>
      <c r="H10" s="134">
        <v>7</v>
      </c>
      <c r="I10" s="284">
        <f t="shared" si="3"/>
        <v>44384</v>
      </c>
      <c r="J10" s="139" t="s">
        <v>255</v>
      </c>
      <c r="K10" s="283">
        <f t="shared" si="4"/>
        <v>44415</v>
      </c>
      <c r="L10" s="195"/>
      <c r="M10" s="284">
        <f t="shared" si="5"/>
        <v>44446</v>
      </c>
      <c r="N10" s="277" t="s">
        <v>239</v>
      </c>
      <c r="O10" s="134">
        <v>7</v>
      </c>
      <c r="P10" s="123"/>
      <c r="Q10" s="134">
        <v>7</v>
      </c>
      <c r="R10" s="284">
        <f t="shared" si="6"/>
        <v>44476</v>
      </c>
      <c r="S10" s="292" t="s">
        <v>258</v>
      </c>
      <c r="T10" s="284">
        <f t="shared" si="7"/>
        <v>44507</v>
      </c>
      <c r="U10" s="133"/>
      <c r="V10" s="284">
        <f t="shared" si="8"/>
        <v>44537</v>
      </c>
      <c r="W10" s="133" t="s">
        <v>233</v>
      </c>
      <c r="X10" s="134">
        <v>7</v>
      </c>
      <c r="Y10" s="283">
        <f t="shared" si="9"/>
        <v>44568</v>
      </c>
      <c r="Z10" s="256"/>
      <c r="AA10" s="284">
        <f t="shared" si="10"/>
        <v>44599</v>
      </c>
      <c r="AB10" s="133"/>
      <c r="AC10" s="284">
        <f t="shared" si="11"/>
        <v>44627</v>
      </c>
      <c r="AD10" s="286"/>
      <c r="AE10" s="138">
        <v>7</v>
      </c>
      <c r="AI10" s="129">
        <f t="shared" si="12"/>
        <v>44293</v>
      </c>
      <c r="AJ10" s="129"/>
      <c r="AK10" s="129">
        <f t="shared" si="13"/>
        <v>44323</v>
      </c>
      <c r="AL10" s="129"/>
      <c r="AM10" s="129">
        <f t="shared" si="14"/>
        <v>44354</v>
      </c>
      <c r="AN10" s="129"/>
      <c r="AO10" s="129"/>
      <c r="AP10" s="129">
        <f t="shared" si="15"/>
        <v>44384</v>
      </c>
      <c r="AQ10" s="129"/>
      <c r="AR10" s="129">
        <f t="shared" si="16"/>
        <v>44415</v>
      </c>
      <c r="AS10" s="129"/>
      <c r="AT10" s="129">
        <f t="shared" si="17"/>
        <v>44446</v>
      </c>
      <c r="AU10" s="129"/>
      <c r="AV10" s="129"/>
      <c r="AW10" s="129"/>
      <c r="AX10" s="129"/>
      <c r="AY10" s="129">
        <f t="shared" si="18"/>
        <v>44476</v>
      </c>
      <c r="AZ10" s="129"/>
      <c r="BA10" s="129">
        <f t="shared" si="19"/>
        <v>44507</v>
      </c>
      <c r="BB10" s="129"/>
      <c r="BC10" s="129">
        <f t="shared" si="20"/>
        <v>44537</v>
      </c>
      <c r="BD10" s="129"/>
      <c r="BE10" s="129"/>
      <c r="BF10" s="129">
        <f t="shared" si="21"/>
        <v>44568</v>
      </c>
      <c r="BG10" s="129"/>
      <c r="BH10" s="129">
        <f t="shared" si="22"/>
        <v>44599</v>
      </c>
      <c r="BI10" s="129"/>
      <c r="BJ10" s="129">
        <f t="shared" si="23"/>
        <v>44627</v>
      </c>
    </row>
    <row r="11" spans="1:62" s="128" customFormat="1" ht="27" customHeight="1" x14ac:dyDescent="0.4">
      <c r="A11" s="130">
        <v>8</v>
      </c>
      <c r="B11" s="284">
        <f t="shared" si="0"/>
        <v>44294</v>
      </c>
      <c r="C11" s="146" t="s">
        <v>79</v>
      </c>
      <c r="D11" s="284">
        <f t="shared" si="1"/>
        <v>44324</v>
      </c>
      <c r="E11" s="147" t="s">
        <v>80</v>
      </c>
      <c r="F11" s="284">
        <f t="shared" si="2"/>
        <v>44355</v>
      </c>
      <c r="G11" s="139" t="s">
        <v>160</v>
      </c>
      <c r="H11" s="134">
        <v>8</v>
      </c>
      <c r="I11" s="284">
        <f t="shared" si="3"/>
        <v>44385</v>
      </c>
      <c r="J11" s="139" t="s">
        <v>225</v>
      </c>
      <c r="K11" s="283">
        <f t="shared" si="4"/>
        <v>44416</v>
      </c>
      <c r="L11" s="195"/>
      <c r="M11" s="284">
        <f t="shared" si="5"/>
        <v>44447</v>
      </c>
      <c r="N11" s="133"/>
      <c r="O11" s="134">
        <v>8</v>
      </c>
      <c r="P11" s="123"/>
      <c r="Q11" s="134">
        <v>8</v>
      </c>
      <c r="R11" s="284">
        <f t="shared" si="6"/>
        <v>44477</v>
      </c>
      <c r="S11" s="133"/>
      <c r="T11" s="284">
        <f t="shared" si="7"/>
        <v>44508</v>
      </c>
      <c r="U11" s="133"/>
      <c r="V11" s="284">
        <f t="shared" si="8"/>
        <v>44538</v>
      </c>
      <c r="W11" s="133" t="s">
        <v>198</v>
      </c>
      <c r="X11" s="134">
        <v>8</v>
      </c>
      <c r="Y11" s="285">
        <f t="shared" si="9"/>
        <v>44569</v>
      </c>
      <c r="Z11" s="286" t="s">
        <v>81</v>
      </c>
      <c r="AA11" s="284">
        <f t="shared" si="10"/>
        <v>44600</v>
      </c>
      <c r="AB11" s="255"/>
      <c r="AC11" s="284">
        <f t="shared" si="11"/>
        <v>44628</v>
      </c>
      <c r="AD11" s="133" t="s">
        <v>196</v>
      </c>
      <c r="AE11" s="138">
        <v>8</v>
      </c>
      <c r="AI11" s="129">
        <f t="shared" si="12"/>
        <v>44294</v>
      </c>
      <c r="AJ11" s="129"/>
      <c r="AK11" s="129">
        <f t="shared" si="13"/>
        <v>44324</v>
      </c>
      <c r="AL11" s="129"/>
      <c r="AM11" s="129">
        <f t="shared" si="14"/>
        <v>44355</v>
      </c>
      <c r="AN11" s="129"/>
      <c r="AO11" s="129"/>
      <c r="AP11" s="129">
        <f t="shared" si="15"/>
        <v>44385</v>
      </c>
      <c r="AQ11" s="129"/>
      <c r="AR11" s="129">
        <f t="shared" si="16"/>
        <v>44416</v>
      </c>
      <c r="AS11" s="129"/>
      <c r="AT11" s="129">
        <f t="shared" si="17"/>
        <v>44447</v>
      </c>
      <c r="AU11" s="129"/>
      <c r="AV11" s="129"/>
      <c r="AW11" s="129"/>
      <c r="AX11" s="129"/>
      <c r="AY11" s="129">
        <f t="shared" si="18"/>
        <v>44477</v>
      </c>
      <c r="AZ11" s="129"/>
      <c r="BA11" s="129">
        <f t="shared" si="19"/>
        <v>44508</v>
      </c>
      <c r="BB11" s="129"/>
      <c r="BC11" s="129">
        <f t="shared" si="20"/>
        <v>44538</v>
      </c>
      <c r="BD11" s="129"/>
      <c r="BE11" s="129"/>
      <c r="BF11" s="129">
        <f t="shared" si="21"/>
        <v>44569</v>
      </c>
      <c r="BG11" s="129"/>
      <c r="BH11" s="129">
        <f t="shared" si="22"/>
        <v>44600</v>
      </c>
      <c r="BI11" s="129"/>
      <c r="BJ11" s="129">
        <f t="shared" si="23"/>
        <v>44628</v>
      </c>
    </row>
    <row r="12" spans="1:62" s="128" customFormat="1" ht="27" customHeight="1" x14ac:dyDescent="0.4">
      <c r="A12" s="130">
        <v>9</v>
      </c>
      <c r="B12" s="284">
        <f t="shared" si="0"/>
        <v>44295</v>
      </c>
      <c r="C12" s="150" t="s">
        <v>82</v>
      </c>
      <c r="D12" s="284">
        <f t="shared" si="1"/>
        <v>44325</v>
      </c>
      <c r="E12" s="279"/>
      <c r="F12" s="284">
        <f t="shared" si="2"/>
        <v>44356</v>
      </c>
      <c r="G12" s="257" t="s">
        <v>161</v>
      </c>
      <c r="H12" s="134">
        <v>9</v>
      </c>
      <c r="I12" s="284">
        <f t="shared" si="3"/>
        <v>44386</v>
      </c>
      <c r="J12" s="293" t="s">
        <v>227</v>
      </c>
      <c r="K12" s="283">
        <f t="shared" si="4"/>
        <v>44417</v>
      </c>
      <c r="L12" s="195"/>
      <c r="M12" s="284">
        <f t="shared" si="5"/>
        <v>44448</v>
      </c>
      <c r="N12" s="139" t="s">
        <v>187</v>
      </c>
      <c r="O12" s="134">
        <v>9</v>
      </c>
      <c r="P12" s="123"/>
      <c r="Q12" s="134">
        <v>9</v>
      </c>
      <c r="R12" s="284">
        <f t="shared" si="6"/>
        <v>44478</v>
      </c>
      <c r="S12" s="147" t="s">
        <v>233</v>
      </c>
      <c r="T12" s="284">
        <f t="shared" si="7"/>
        <v>44509</v>
      </c>
      <c r="U12" s="133"/>
      <c r="V12" s="284">
        <f t="shared" si="8"/>
        <v>44539</v>
      </c>
      <c r="W12" s="133" t="s">
        <v>112</v>
      </c>
      <c r="X12" s="134">
        <v>9</v>
      </c>
      <c r="Y12" s="284">
        <f t="shared" si="9"/>
        <v>44570</v>
      </c>
      <c r="Z12" s="294"/>
      <c r="AA12" s="284">
        <f t="shared" si="10"/>
        <v>44601</v>
      </c>
      <c r="AB12" s="255" t="s">
        <v>83</v>
      </c>
      <c r="AC12" s="284">
        <f t="shared" si="11"/>
        <v>44629</v>
      </c>
      <c r="AD12" s="255"/>
      <c r="AE12" s="138">
        <v>9</v>
      </c>
      <c r="AI12" s="129">
        <f t="shared" si="12"/>
        <v>44295</v>
      </c>
      <c r="AJ12" s="129"/>
      <c r="AK12" s="129">
        <f t="shared" si="13"/>
        <v>44325</v>
      </c>
      <c r="AL12" s="129"/>
      <c r="AM12" s="129">
        <f t="shared" si="14"/>
        <v>44356</v>
      </c>
      <c r="AN12" s="129"/>
      <c r="AO12" s="129"/>
      <c r="AP12" s="129">
        <f t="shared" si="15"/>
        <v>44386</v>
      </c>
      <c r="AQ12" s="129"/>
      <c r="AR12" s="129">
        <f t="shared" si="16"/>
        <v>44417</v>
      </c>
      <c r="AS12" s="129"/>
      <c r="AT12" s="129">
        <f t="shared" si="17"/>
        <v>44448</v>
      </c>
      <c r="AU12" s="129"/>
      <c r="AV12" s="129"/>
      <c r="AW12" s="129"/>
      <c r="AX12" s="129"/>
      <c r="AY12" s="129">
        <f t="shared" si="18"/>
        <v>44478</v>
      </c>
      <c r="AZ12" s="129"/>
      <c r="BA12" s="129">
        <f t="shared" si="19"/>
        <v>44509</v>
      </c>
      <c r="BB12" s="129"/>
      <c r="BC12" s="129">
        <f t="shared" si="20"/>
        <v>44539</v>
      </c>
      <c r="BD12" s="129"/>
      <c r="BE12" s="129"/>
      <c r="BF12" s="129">
        <f t="shared" si="21"/>
        <v>44570</v>
      </c>
      <c r="BG12" s="129"/>
      <c r="BH12" s="129">
        <f t="shared" si="22"/>
        <v>44601</v>
      </c>
      <c r="BI12" s="129"/>
      <c r="BJ12" s="129">
        <f t="shared" si="23"/>
        <v>44629</v>
      </c>
    </row>
    <row r="13" spans="1:62" s="128" customFormat="1" ht="24.75" customHeight="1" x14ac:dyDescent="0.4">
      <c r="A13" s="155">
        <v>10</v>
      </c>
      <c r="B13" s="295">
        <f t="shared" si="0"/>
        <v>44296</v>
      </c>
      <c r="C13" s="296"/>
      <c r="D13" s="295">
        <f t="shared" si="1"/>
        <v>44326</v>
      </c>
      <c r="E13" s="203"/>
      <c r="F13" s="295">
        <f t="shared" si="2"/>
        <v>44357</v>
      </c>
      <c r="G13" s="258" t="s">
        <v>162</v>
      </c>
      <c r="H13" s="159">
        <v>10</v>
      </c>
      <c r="I13" s="295">
        <f t="shared" si="3"/>
        <v>44387</v>
      </c>
      <c r="J13" s="185" t="s">
        <v>248</v>
      </c>
      <c r="K13" s="297">
        <f t="shared" si="4"/>
        <v>44418</v>
      </c>
      <c r="L13" s="298"/>
      <c r="M13" s="295">
        <f t="shared" si="5"/>
        <v>44449</v>
      </c>
      <c r="N13" s="203" t="s">
        <v>233</v>
      </c>
      <c r="O13" s="163">
        <v>10</v>
      </c>
      <c r="P13" s="186"/>
      <c r="Q13" s="163">
        <v>10</v>
      </c>
      <c r="R13" s="295">
        <f t="shared" si="6"/>
        <v>44479</v>
      </c>
      <c r="S13" s="185"/>
      <c r="T13" s="295">
        <f t="shared" si="7"/>
        <v>44510</v>
      </c>
      <c r="U13" s="185"/>
      <c r="V13" s="295">
        <f t="shared" si="8"/>
        <v>44540</v>
      </c>
      <c r="W13" s="280"/>
      <c r="X13" s="163">
        <v>10</v>
      </c>
      <c r="Y13" s="295">
        <f t="shared" si="9"/>
        <v>44571</v>
      </c>
      <c r="Z13" s="185"/>
      <c r="AA13" s="295">
        <f t="shared" si="10"/>
        <v>44602</v>
      </c>
      <c r="AB13" s="299" t="s">
        <v>213</v>
      </c>
      <c r="AC13" s="295">
        <f t="shared" si="11"/>
        <v>44630</v>
      </c>
      <c r="AD13" s="254" t="s">
        <v>169</v>
      </c>
      <c r="AE13" s="169">
        <v>10</v>
      </c>
      <c r="AI13" s="129">
        <f t="shared" si="12"/>
        <v>44296</v>
      </c>
      <c r="AJ13" s="129"/>
      <c r="AK13" s="129">
        <f t="shared" si="13"/>
        <v>44326</v>
      </c>
      <c r="AL13" s="129"/>
      <c r="AM13" s="129">
        <f t="shared" si="14"/>
        <v>44357</v>
      </c>
      <c r="AN13" s="129"/>
      <c r="AO13" s="129"/>
      <c r="AP13" s="129">
        <f t="shared" si="15"/>
        <v>44387</v>
      </c>
      <c r="AQ13" s="129"/>
      <c r="AR13" s="129">
        <f t="shared" si="16"/>
        <v>44418</v>
      </c>
      <c r="AS13" s="129"/>
      <c r="AT13" s="129">
        <f t="shared" si="17"/>
        <v>44449</v>
      </c>
      <c r="AU13" s="129"/>
      <c r="AV13" s="129"/>
      <c r="AW13" s="129"/>
      <c r="AX13" s="129"/>
      <c r="AY13" s="129">
        <f t="shared" si="18"/>
        <v>44479</v>
      </c>
      <c r="AZ13" s="129"/>
      <c r="BA13" s="129">
        <f t="shared" si="19"/>
        <v>44510</v>
      </c>
      <c r="BB13" s="129"/>
      <c r="BC13" s="129">
        <f t="shared" si="20"/>
        <v>44540</v>
      </c>
      <c r="BD13" s="129"/>
      <c r="BE13" s="129"/>
      <c r="BF13" s="129">
        <f t="shared" si="21"/>
        <v>44571</v>
      </c>
      <c r="BG13" s="129"/>
      <c r="BH13" s="129">
        <f t="shared" si="22"/>
        <v>44602</v>
      </c>
      <c r="BI13" s="129"/>
      <c r="BJ13" s="129">
        <f t="shared" si="23"/>
        <v>44630</v>
      </c>
    </row>
    <row r="14" spans="1:62" s="128" customFormat="1" ht="27" customHeight="1" x14ac:dyDescent="0.4">
      <c r="A14" s="113">
        <v>11</v>
      </c>
      <c r="B14" s="284">
        <f t="shared" si="0"/>
        <v>44297</v>
      </c>
      <c r="C14" s="133"/>
      <c r="D14" s="284">
        <f t="shared" si="1"/>
        <v>44327</v>
      </c>
      <c r="E14" s="133"/>
      <c r="F14" s="284">
        <f t="shared" si="2"/>
        <v>44358</v>
      </c>
      <c r="G14" s="139" t="s">
        <v>93</v>
      </c>
      <c r="H14" s="118">
        <v>11</v>
      </c>
      <c r="I14" s="284">
        <f t="shared" si="3"/>
        <v>44388</v>
      </c>
      <c r="J14" s="139"/>
      <c r="K14" s="283">
        <f t="shared" si="4"/>
        <v>44419</v>
      </c>
      <c r="L14" s="195" t="s">
        <v>86</v>
      </c>
      <c r="M14" s="284">
        <f t="shared" si="5"/>
        <v>44450</v>
      </c>
      <c r="N14" s="139"/>
      <c r="O14" s="118">
        <v>11</v>
      </c>
      <c r="P14" s="123"/>
      <c r="Q14" s="118">
        <v>11</v>
      </c>
      <c r="R14" s="284">
        <f t="shared" si="6"/>
        <v>44480</v>
      </c>
      <c r="S14" s="300"/>
      <c r="T14" s="284">
        <f t="shared" si="7"/>
        <v>44511</v>
      </c>
      <c r="U14" s="133" t="s">
        <v>259</v>
      </c>
      <c r="V14" s="284">
        <f t="shared" si="8"/>
        <v>44541</v>
      </c>
      <c r="W14" s="133" t="s">
        <v>119</v>
      </c>
      <c r="X14" s="118">
        <v>11</v>
      </c>
      <c r="Y14" s="284">
        <f t="shared" si="9"/>
        <v>44572</v>
      </c>
      <c r="Z14" s="133" t="s">
        <v>146</v>
      </c>
      <c r="AA14" s="284">
        <f t="shared" si="10"/>
        <v>44603</v>
      </c>
      <c r="AB14" s="301" t="s">
        <v>88</v>
      </c>
      <c r="AC14" s="284">
        <f t="shared" si="11"/>
        <v>44631</v>
      </c>
      <c r="AD14" s="133" t="s">
        <v>90</v>
      </c>
      <c r="AE14" s="127">
        <v>11</v>
      </c>
      <c r="AI14" s="129">
        <f t="shared" si="12"/>
        <v>44297</v>
      </c>
      <c r="AJ14" s="129"/>
      <c r="AK14" s="129">
        <f t="shared" si="13"/>
        <v>44327</v>
      </c>
      <c r="AL14" s="129"/>
      <c r="AM14" s="129">
        <f t="shared" si="14"/>
        <v>44358</v>
      </c>
      <c r="AN14" s="129"/>
      <c r="AO14" s="129"/>
      <c r="AP14" s="129">
        <f t="shared" si="15"/>
        <v>44388</v>
      </c>
      <c r="AQ14" s="129"/>
      <c r="AR14" s="129">
        <f t="shared" si="16"/>
        <v>44419</v>
      </c>
      <c r="AS14" s="129"/>
      <c r="AT14" s="129">
        <f t="shared" si="17"/>
        <v>44450</v>
      </c>
      <c r="AU14" s="129"/>
      <c r="AV14" s="129"/>
      <c r="AW14" s="129"/>
      <c r="AX14" s="129"/>
      <c r="AY14" s="129">
        <f t="shared" si="18"/>
        <v>44480</v>
      </c>
      <c r="AZ14" s="129"/>
      <c r="BA14" s="129">
        <f t="shared" si="19"/>
        <v>44511</v>
      </c>
      <c r="BB14" s="129"/>
      <c r="BC14" s="129">
        <f t="shared" si="20"/>
        <v>44541</v>
      </c>
      <c r="BD14" s="129"/>
      <c r="BE14" s="129"/>
      <c r="BF14" s="129">
        <f t="shared" si="21"/>
        <v>44572</v>
      </c>
      <c r="BG14" s="129"/>
      <c r="BH14" s="129">
        <f t="shared" si="22"/>
        <v>44603</v>
      </c>
      <c r="BI14" s="129"/>
      <c r="BJ14" s="129">
        <f t="shared" si="23"/>
        <v>44631</v>
      </c>
    </row>
    <row r="15" spans="1:62" s="128" customFormat="1" ht="27" customHeight="1" x14ac:dyDescent="0.4">
      <c r="A15" s="130">
        <v>12</v>
      </c>
      <c r="B15" s="284">
        <f t="shared" si="0"/>
        <v>44298</v>
      </c>
      <c r="C15" s="147"/>
      <c r="D15" s="284">
        <f t="shared" si="1"/>
        <v>44328</v>
      </c>
      <c r="E15" s="133" t="s">
        <v>85</v>
      </c>
      <c r="F15" s="284">
        <f t="shared" si="2"/>
        <v>44359</v>
      </c>
      <c r="G15" s="257"/>
      <c r="H15" s="134">
        <v>12</v>
      </c>
      <c r="I15" s="284">
        <f t="shared" si="3"/>
        <v>44389</v>
      </c>
      <c r="J15" s="133"/>
      <c r="K15" s="283">
        <f t="shared" si="4"/>
        <v>44420</v>
      </c>
      <c r="L15" s="195"/>
      <c r="M15" s="284">
        <f t="shared" si="5"/>
        <v>44451</v>
      </c>
      <c r="N15" s="139"/>
      <c r="O15" s="134">
        <v>12</v>
      </c>
      <c r="P15" s="123"/>
      <c r="Q15" s="134">
        <v>12</v>
      </c>
      <c r="R15" s="285">
        <f t="shared" si="6"/>
        <v>44481</v>
      </c>
      <c r="S15" s="289"/>
      <c r="T15" s="284">
        <f t="shared" si="7"/>
        <v>44512</v>
      </c>
      <c r="U15" s="133" t="s">
        <v>203</v>
      </c>
      <c r="V15" s="284">
        <f t="shared" si="8"/>
        <v>44542</v>
      </c>
      <c r="W15" s="133"/>
      <c r="X15" s="134">
        <v>12</v>
      </c>
      <c r="Y15" s="284">
        <f t="shared" si="9"/>
        <v>44573</v>
      </c>
      <c r="Z15" s="133" t="s">
        <v>100</v>
      </c>
      <c r="AA15" s="284">
        <f t="shared" si="10"/>
        <v>44604</v>
      </c>
      <c r="AB15" s="290" t="s">
        <v>212</v>
      </c>
      <c r="AC15" s="284">
        <f t="shared" si="11"/>
        <v>44632</v>
      </c>
      <c r="AD15" s="133" t="s">
        <v>95</v>
      </c>
      <c r="AE15" s="138">
        <v>12</v>
      </c>
      <c r="AI15" s="129">
        <f t="shared" si="12"/>
        <v>44298</v>
      </c>
      <c r="AJ15" s="129"/>
      <c r="AK15" s="129">
        <f t="shared" si="13"/>
        <v>44328</v>
      </c>
      <c r="AL15" s="129"/>
      <c r="AM15" s="129">
        <f t="shared" si="14"/>
        <v>44359</v>
      </c>
      <c r="AN15" s="129"/>
      <c r="AO15" s="129"/>
      <c r="AP15" s="129">
        <f t="shared" si="15"/>
        <v>44389</v>
      </c>
      <c r="AQ15" s="129"/>
      <c r="AR15" s="129">
        <f t="shared" si="16"/>
        <v>44420</v>
      </c>
      <c r="AS15" s="129"/>
      <c r="AT15" s="129">
        <f t="shared" si="17"/>
        <v>44451</v>
      </c>
      <c r="AU15" s="129"/>
      <c r="AV15" s="129"/>
      <c r="AW15" s="129"/>
      <c r="AX15" s="129"/>
      <c r="AY15" s="129">
        <f t="shared" si="18"/>
        <v>44481</v>
      </c>
      <c r="AZ15" s="129"/>
      <c r="BA15" s="129">
        <f t="shared" si="19"/>
        <v>44512</v>
      </c>
      <c r="BB15" s="129"/>
      <c r="BC15" s="129">
        <f t="shared" si="20"/>
        <v>44542</v>
      </c>
      <c r="BD15" s="129"/>
      <c r="BE15" s="129"/>
      <c r="BF15" s="129">
        <f t="shared" si="21"/>
        <v>44573</v>
      </c>
      <c r="BG15" s="129"/>
      <c r="BH15" s="129">
        <f t="shared" si="22"/>
        <v>44604</v>
      </c>
      <c r="BI15" s="129"/>
      <c r="BJ15" s="129">
        <f t="shared" si="23"/>
        <v>44632</v>
      </c>
    </row>
    <row r="16" spans="1:62" s="128" customFormat="1" ht="27" customHeight="1" x14ac:dyDescent="0.4">
      <c r="A16" s="130">
        <v>13</v>
      </c>
      <c r="B16" s="284">
        <f t="shared" si="0"/>
        <v>44299</v>
      </c>
      <c r="C16" s="172" t="s">
        <v>91</v>
      </c>
      <c r="D16" s="284">
        <f t="shared" si="1"/>
        <v>44329</v>
      </c>
      <c r="E16" s="139" t="s">
        <v>92</v>
      </c>
      <c r="F16" s="284">
        <f t="shared" si="2"/>
        <v>44360</v>
      </c>
      <c r="G16" s="133"/>
      <c r="H16" s="134">
        <v>13</v>
      </c>
      <c r="I16" s="284">
        <f t="shared" si="3"/>
        <v>44390</v>
      </c>
      <c r="J16" s="146" t="s">
        <v>89</v>
      </c>
      <c r="K16" s="283">
        <f t="shared" si="4"/>
        <v>44421</v>
      </c>
      <c r="L16" s="195"/>
      <c r="M16" s="284">
        <f t="shared" si="5"/>
        <v>44452</v>
      </c>
      <c r="N16" s="188" t="s">
        <v>240</v>
      </c>
      <c r="O16" s="134">
        <v>13</v>
      </c>
      <c r="P16" s="123"/>
      <c r="Q16" s="134">
        <v>13</v>
      </c>
      <c r="R16" s="284">
        <f t="shared" si="6"/>
        <v>44482</v>
      </c>
      <c r="S16" s="139" t="s">
        <v>256</v>
      </c>
      <c r="T16" s="284">
        <f t="shared" si="7"/>
        <v>44513</v>
      </c>
      <c r="U16" s="133" t="s">
        <v>94</v>
      </c>
      <c r="V16" s="284">
        <f t="shared" si="8"/>
        <v>44543</v>
      </c>
      <c r="W16" s="133"/>
      <c r="X16" s="134">
        <v>13</v>
      </c>
      <c r="Y16" s="284">
        <f t="shared" si="9"/>
        <v>44574</v>
      </c>
      <c r="Z16" s="133" t="s">
        <v>100</v>
      </c>
      <c r="AA16" s="284">
        <f t="shared" si="10"/>
        <v>44605</v>
      </c>
      <c r="AB16" s="255"/>
      <c r="AC16" s="284">
        <f t="shared" si="11"/>
        <v>44633</v>
      </c>
      <c r="AD16" s="255"/>
      <c r="AE16" s="138">
        <v>13</v>
      </c>
      <c r="AI16" s="129">
        <f t="shared" si="12"/>
        <v>44299</v>
      </c>
      <c r="AJ16" s="129"/>
      <c r="AK16" s="129">
        <f t="shared" si="13"/>
        <v>44329</v>
      </c>
      <c r="AL16" s="129"/>
      <c r="AM16" s="129">
        <f t="shared" si="14"/>
        <v>44360</v>
      </c>
      <c r="AN16" s="129"/>
      <c r="AO16" s="129"/>
      <c r="AP16" s="129">
        <f t="shared" si="15"/>
        <v>44390</v>
      </c>
      <c r="AQ16" s="129"/>
      <c r="AR16" s="129">
        <f t="shared" si="16"/>
        <v>44421</v>
      </c>
      <c r="AS16" s="129"/>
      <c r="AT16" s="129">
        <f t="shared" si="17"/>
        <v>44452</v>
      </c>
      <c r="AU16" s="129"/>
      <c r="AV16" s="129"/>
      <c r="AW16" s="129"/>
      <c r="AX16" s="129"/>
      <c r="AY16" s="129">
        <f t="shared" si="18"/>
        <v>44482</v>
      </c>
      <c r="AZ16" s="129"/>
      <c r="BA16" s="129">
        <f t="shared" si="19"/>
        <v>44513</v>
      </c>
      <c r="BB16" s="129"/>
      <c r="BC16" s="129">
        <f t="shared" si="20"/>
        <v>44543</v>
      </c>
      <c r="BD16" s="129"/>
      <c r="BE16" s="129"/>
      <c r="BF16" s="129">
        <f t="shared" si="21"/>
        <v>44574</v>
      </c>
      <c r="BG16" s="129"/>
      <c r="BH16" s="129">
        <f t="shared" si="22"/>
        <v>44605</v>
      </c>
      <c r="BI16" s="129"/>
      <c r="BJ16" s="129">
        <f t="shared" si="23"/>
        <v>44633</v>
      </c>
    </row>
    <row r="17" spans="1:62" s="128" customFormat="1" ht="27" customHeight="1" x14ac:dyDescent="0.4">
      <c r="A17" s="130">
        <v>14</v>
      </c>
      <c r="B17" s="284">
        <f t="shared" si="0"/>
        <v>44300</v>
      </c>
      <c r="C17" s="288" t="s">
        <v>77</v>
      </c>
      <c r="D17" s="284">
        <f t="shared" si="1"/>
        <v>44330</v>
      </c>
      <c r="E17" s="139" t="s">
        <v>97</v>
      </c>
      <c r="F17" s="284">
        <f t="shared" si="2"/>
        <v>44361</v>
      </c>
      <c r="G17" s="133"/>
      <c r="H17" s="134">
        <v>14</v>
      </c>
      <c r="I17" s="284">
        <f t="shared" si="3"/>
        <v>44391</v>
      </c>
      <c r="J17" s="133" t="s">
        <v>249</v>
      </c>
      <c r="K17" s="283">
        <f t="shared" si="4"/>
        <v>44422</v>
      </c>
      <c r="L17" s="195"/>
      <c r="M17" s="284">
        <f t="shared" si="5"/>
        <v>44453</v>
      </c>
      <c r="N17" s="133" t="s">
        <v>184</v>
      </c>
      <c r="O17" s="134">
        <v>14</v>
      </c>
      <c r="P17" s="123"/>
      <c r="Q17" s="134">
        <v>14</v>
      </c>
      <c r="R17" s="284">
        <f t="shared" si="6"/>
        <v>44483</v>
      </c>
      <c r="S17" s="133" t="s">
        <v>112</v>
      </c>
      <c r="T17" s="284">
        <f t="shared" si="7"/>
        <v>44514</v>
      </c>
      <c r="U17" s="139"/>
      <c r="V17" s="284">
        <f t="shared" si="8"/>
        <v>44544</v>
      </c>
      <c r="W17" s="133"/>
      <c r="X17" s="134">
        <v>14</v>
      </c>
      <c r="Y17" s="284">
        <f t="shared" si="9"/>
        <v>44575</v>
      </c>
      <c r="Z17" s="133" t="s">
        <v>100</v>
      </c>
      <c r="AA17" s="284">
        <f t="shared" si="10"/>
        <v>44606</v>
      </c>
      <c r="AB17" s="255"/>
      <c r="AC17" s="284">
        <f t="shared" si="11"/>
        <v>44634</v>
      </c>
      <c r="AD17" s="255"/>
      <c r="AE17" s="138">
        <v>14</v>
      </c>
      <c r="AI17" s="129">
        <f t="shared" si="12"/>
        <v>44300</v>
      </c>
      <c r="AJ17" s="129"/>
      <c r="AK17" s="129">
        <f t="shared" si="13"/>
        <v>44330</v>
      </c>
      <c r="AL17" s="129"/>
      <c r="AM17" s="129">
        <f t="shared" si="14"/>
        <v>44361</v>
      </c>
      <c r="AN17" s="129"/>
      <c r="AO17" s="129"/>
      <c r="AP17" s="129">
        <f t="shared" si="15"/>
        <v>44391</v>
      </c>
      <c r="AQ17" s="129"/>
      <c r="AR17" s="129">
        <f t="shared" si="16"/>
        <v>44422</v>
      </c>
      <c r="AS17" s="129"/>
      <c r="AT17" s="129">
        <f t="shared" si="17"/>
        <v>44453</v>
      </c>
      <c r="AU17" s="129"/>
      <c r="AV17" s="129"/>
      <c r="AW17" s="129"/>
      <c r="AX17" s="129"/>
      <c r="AY17" s="129">
        <f t="shared" si="18"/>
        <v>44483</v>
      </c>
      <c r="AZ17" s="129"/>
      <c r="BA17" s="129">
        <f t="shared" si="19"/>
        <v>44514</v>
      </c>
      <c r="BB17" s="129"/>
      <c r="BC17" s="129">
        <f t="shared" si="20"/>
        <v>44544</v>
      </c>
      <c r="BD17" s="129"/>
      <c r="BE17" s="129"/>
      <c r="BF17" s="129">
        <f t="shared" si="21"/>
        <v>44575</v>
      </c>
      <c r="BG17" s="129"/>
      <c r="BH17" s="129">
        <f t="shared" si="22"/>
        <v>44606</v>
      </c>
      <c r="BI17" s="129"/>
      <c r="BJ17" s="129">
        <f t="shared" si="23"/>
        <v>44634</v>
      </c>
    </row>
    <row r="18" spans="1:62" s="128" customFormat="1" ht="27" customHeight="1" x14ac:dyDescent="0.4">
      <c r="A18" s="130">
        <v>15</v>
      </c>
      <c r="B18" s="284">
        <f t="shared" si="0"/>
        <v>44301</v>
      </c>
      <c r="C18" s="139"/>
      <c r="D18" s="284">
        <f t="shared" si="1"/>
        <v>44331</v>
      </c>
      <c r="E18" s="133" t="s">
        <v>260</v>
      </c>
      <c r="F18" s="284">
        <f t="shared" si="2"/>
        <v>44362</v>
      </c>
      <c r="G18" s="133" t="s">
        <v>247</v>
      </c>
      <c r="H18" s="134">
        <v>15</v>
      </c>
      <c r="I18" s="284">
        <f t="shared" si="3"/>
        <v>44392</v>
      </c>
      <c r="J18" s="133" t="s">
        <v>226</v>
      </c>
      <c r="K18" s="283">
        <f t="shared" si="4"/>
        <v>44423</v>
      </c>
      <c r="L18" s="195"/>
      <c r="M18" s="284">
        <f t="shared" si="5"/>
        <v>44454</v>
      </c>
      <c r="N18" s="139" t="s">
        <v>184</v>
      </c>
      <c r="O18" s="134">
        <v>15</v>
      </c>
      <c r="P18" s="123"/>
      <c r="Q18" s="134">
        <v>15</v>
      </c>
      <c r="R18" s="284">
        <f t="shared" si="6"/>
        <v>44484</v>
      </c>
      <c r="S18" s="133" t="s">
        <v>189</v>
      </c>
      <c r="T18" s="284">
        <f t="shared" si="7"/>
        <v>44515</v>
      </c>
      <c r="U18" s="139"/>
      <c r="V18" s="284">
        <f t="shared" si="8"/>
        <v>44545</v>
      </c>
      <c r="W18" s="133"/>
      <c r="X18" s="134">
        <v>15</v>
      </c>
      <c r="Y18" s="284">
        <f t="shared" si="9"/>
        <v>44576</v>
      </c>
      <c r="Z18" s="133" t="s">
        <v>108</v>
      </c>
      <c r="AA18" s="284">
        <f t="shared" si="10"/>
        <v>44607</v>
      </c>
      <c r="AB18" s="255" t="s">
        <v>109</v>
      </c>
      <c r="AC18" s="284">
        <f t="shared" si="11"/>
        <v>44635</v>
      </c>
      <c r="AD18" s="139" t="s">
        <v>207</v>
      </c>
      <c r="AE18" s="138">
        <v>15</v>
      </c>
      <c r="AI18" s="129">
        <f t="shared" si="12"/>
        <v>44301</v>
      </c>
      <c r="AJ18" s="129"/>
      <c r="AK18" s="129">
        <f t="shared" si="13"/>
        <v>44331</v>
      </c>
      <c r="AL18" s="129"/>
      <c r="AM18" s="129">
        <f t="shared" si="14"/>
        <v>44362</v>
      </c>
      <c r="AN18" s="129"/>
      <c r="AO18" s="129"/>
      <c r="AP18" s="129">
        <f t="shared" si="15"/>
        <v>44392</v>
      </c>
      <c r="AQ18" s="129"/>
      <c r="AR18" s="129">
        <f t="shared" si="16"/>
        <v>44423</v>
      </c>
      <c r="AS18" s="129"/>
      <c r="AT18" s="129">
        <f t="shared" si="17"/>
        <v>44454</v>
      </c>
      <c r="AU18" s="129"/>
      <c r="AV18" s="129"/>
      <c r="AW18" s="129"/>
      <c r="AX18" s="129"/>
      <c r="AY18" s="129">
        <f t="shared" si="18"/>
        <v>44484</v>
      </c>
      <c r="AZ18" s="129"/>
      <c r="BA18" s="129">
        <f t="shared" si="19"/>
        <v>44515</v>
      </c>
      <c r="BB18" s="129"/>
      <c r="BC18" s="129">
        <f t="shared" si="20"/>
        <v>44545</v>
      </c>
      <c r="BD18" s="129"/>
      <c r="BE18" s="129"/>
      <c r="BF18" s="129">
        <f t="shared" si="21"/>
        <v>44576</v>
      </c>
      <c r="BG18" s="129"/>
      <c r="BH18" s="129">
        <f t="shared" si="22"/>
        <v>44607</v>
      </c>
      <c r="BI18" s="129"/>
      <c r="BJ18" s="129">
        <f t="shared" si="23"/>
        <v>44635</v>
      </c>
    </row>
    <row r="19" spans="1:62" s="128" customFormat="1" ht="27" customHeight="1" x14ac:dyDescent="0.4">
      <c r="A19" s="130">
        <v>16</v>
      </c>
      <c r="B19" s="284">
        <f t="shared" si="0"/>
        <v>44302</v>
      </c>
      <c r="C19" s="133" t="s">
        <v>101</v>
      </c>
      <c r="D19" s="284">
        <f t="shared" si="1"/>
        <v>44332</v>
      </c>
      <c r="E19" s="279" t="s">
        <v>102</v>
      </c>
      <c r="F19" s="284">
        <f t="shared" si="2"/>
        <v>44363</v>
      </c>
      <c r="G19" s="133" t="s">
        <v>179</v>
      </c>
      <c r="H19" s="134">
        <v>16</v>
      </c>
      <c r="I19" s="284">
        <f t="shared" si="3"/>
        <v>44393</v>
      </c>
      <c r="J19" s="139" t="s">
        <v>103</v>
      </c>
      <c r="K19" s="283">
        <f t="shared" si="4"/>
        <v>44424</v>
      </c>
      <c r="L19" s="195"/>
      <c r="M19" s="284">
        <f t="shared" si="5"/>
        <v>44455</v>
      </c>
      <c r="N19" s="139" t="s">
        <v>185</v>
      </c>
      <c r="O19" s="134">
        <v>16</v>
      </c>
      <c r="P19" s="123"/>
      <c r="Q19" s="134">
        <v>16</v>
      </c>
      <c r="R19" s="284">
        <f t="shared" si="6"/>
        <v>44485</v>
      </c>
      <c r="S19" s="139" t="s">
        <v>114</v>
      </c>
      <c r="T19" s="284">
        <f t="shared" si="7"/>
        <v>44516</v>
      </c>
      <c r="U19" s="133" t="s">
        <v>200</v>
      </c>
      <c r="V19" s="284">
        <f t="shared" si="8"/>
        <v>44546</v>
      </c>
      <c r="W19" s="133"/>
      <c r="X19" s="134">
        <v>16</v>
      </c>
      <c r="Y19" s="284">
        <f t="shared" si="9"/>
        <v>44577</v>
      </c>
      <c r="Z19" s="133"/>
      <c r="AA19" s="284">
        <f t="shared" si="10"/>
        <v>44608</v>
      </c>
      <c r="AB19" s="255" t="s">
        <v>209</v>
      </c>
      <c r="AC19" s="284">
        <f t="shared" si="11"/>
        <v>44636</v>
      </c>
      <c r="AD19" s="133"/>
      <c r="AE19" s="138">
        <v>16</v>
      </c>
      <c r="AI19" s="129">
        <f t="shared" si="12"/>
        <v>44302</v>
      </c>
      <c r="AJ19" s="129"/>
      <c r="AK19" s="129">
        <f t="shared" si="13"/>
        <v>44332</v>
      </c>
      <c r="AL19" s="129"/>
      <c r="AM19" s="129">
        <f t="shared" si="14"/>
        <v>44363</v>
      </c>
      <c r="AN19" s="129"/>
      <c r="AO19" s="129"/>
      <c r="AP19" s="129">
        <f t="shared" si="15"/>
        <v>44393</v>
      </c>
      <c r="AQ19" s="129"/>
      <c r="AR19" s="129">
        <f t="shared" si="16"/>
        <v>44424</v>
      </c>
      <c r="AS19" s="129"/>
      <c r="AT19" s="129">
        <f t="shared" si="17"/>
        <v>44455</v>
      </c>
      <c r="AU19" s="129"/>
      <c r="AV19" s="129"/>
      <c r="AW19" s="129"/>
      <c r="AX19" s="129"/>
      <c r="AY19" s="129">
        <f t="shared" si="18"/>
        <v>44485</v>
      </c>
      <c r="AZ19" s="129"/>
      <c r="BA19" s="129">
        <f t="shared" si="19"/>
        <v>44516</v>
      </c>
      <c r="BB19" s="129"/>
      <c r="BC19" s="129">
        <f t="shared" si="20"/>
        <v>44546</v>
      </c>
      <c r="BD19" s="129"/>
      <c r="BE19" s="129"/>
      <c r="BF19" s="129">
        <f t="shared" si="21"/>
        <v>44577</v>
      </c>
      <c r="BG19" s="129"/>
      <c r="BH19" s="129">
        <f t="shared" si="22"/>
        <v>44608</v>
      </c>
      <c r="BI19" s="129"/>
      <c r="BJ19" s="129">
        <f t="shared" si="23"/>
        <v>44636</v>
      </c>
    </row>
    <row r="20" spans="1:62" s="128" customFormat="1" ht="27" customHeight="1" x14ac:dyDescent="0.4">
      <c r="A20" s="130">
        <v>17</v>
      </c>
      <c r="B20" s="284">
        <f t="shared" si="0"/>
        <v>44303</v>
      </c>
      <c r="C20" s="133" t="s">
        <v>104</v>
      </c>
      <c r="D20" s="302">
        <f t="shared" si="1"/>
        <v>44333</v>
      </c>
      <c r="E20" s="303"/>
      <c r="F20" s="284">
        <f t="shared" si="2"/>
        <v>44364</v>
      </c>
      <c r="G20" s="139" t="s">
        <v>233</v>
      </c>
      <c r="H20" s="134">
        <v>17</v>
      </c>
      <c r="I20" s="284">
        <f t="shared" si="3"/>
        <v>44394</v>
      </c>
      <c r="J20" s="133" t="s">
        <v>103</v>
      </c>
      <c r="K20" s="283">
        <f t="shared" si="4"/>
        <v>44425</v>
      </c>
      <c r="L20" s="195"/>
      <c r="M20" s="284">
        <f t="shared" si="5"/>
        <v>44456</v>
      </c>
      <c r="N20" s="139"/>
      <c r="O20" s="134">
        <v>17</v>
      </c>
      <c r="P20" s="123"/>
      <c r="Q20" s="134">
        <v>17</v>
      </c>
      <c r="R20" s="284">
        <f t="shared" si="6"/>
        <v>44486</v>
      </c>
      <c r="S20" s="139"/>
      <c r="T20" s="284">
        <f t="shared" si="7"/>
        <v>44517</v>
      </c>
      <c r="U20" s="139" t="s">
        <v>202</v>
      </c>
      <c r="V20" s="284">
        <f t="shared" si="8"/>
        <v>44547</v>
      </c>
      <c r="W20" s="289"/>
      <c r="X20" s="134">
        <v>17</v>
      </c>
      <c r="Y20" s="284">
        <f t="shared" si="9"/>
        <v>44578</v>
      </c>
      <c r="Z20" s="133"/>
      <c r="AA20" s="284">
        <f t="shared" si="10"/>
        <v>44609</v>
      </c>
      <c r="AB20" s="255" t="s">
        <v>112</v>
      </c>
      <c r="AC20" s="284">
        <f t="shared" si="11"/>
        <v>44637</v>
      </c>
      <c r="AD20" s="188"/>
      <c r="AE20" s="138">
        <v>17</v>
      </c>
      <c r="AI20" s="129">
        <f t="shared" si="12"/>
        <v>44303</v>
      </c>
      <c r="AJ20" s="129"/>
      <c r="AK20" s="129">
        <f t="shared" si="13"/>
        <v>44333</v>
      </c>
      <c r="AL20" s="129"/>
      <c r="AM20" s="129">
        <f t="shared" si="14"/>
        <v>44364</v>
      </c>
      <c r="AN20" s="129"/>
      <c r="AO20" s="129"/>
      <c r="AP20" s="129">
        <f t="shared" si="15"/>
        <v>44394</v>
      </c>
      <c r="AQ20" s="129"/>
      <c r="AR20" s="129">
        <f t="shared" si="16"/>
        <v>44425</v>
      </c>
      <c r="AS20" s="129"/>
      <c r="AT20" s="129">
        <f t="shared" si="17"/>
        <v>44456</v>
      </c>
      <c r="AU20" s="129"/>
      <c r="AV20" s="129"/>
      <c r="AW20" s="129"/>
      <c r="AX20" s="129"/>
      <c r="AY20" s="129">
        <f t="shared" si="18"/>
        <v>44486</v>
      </c>
      <c r="AZ20" s="129"/>
      <c r="BA20" s="129">
        <f t="shared" si="19"/>
        <v>44517</v>
      </c>
      <c r="BB20" s="129"/>
      <c r="BC20" s="129">
        <f t="shared" si="20"/>
        <v>44547</v>
      </c>
      <c r="BD20" s="129"/>
      <c r="BE20" s="129"/>
      <c r="BF20" s="129">
        <f t="shared" si="21"/>
        <v>44578</v>
      </c>
      <c r="BG20" s="129"/>
      <c r="BH20" s="129">
        <f t="shared" si="22"/>
        <v>44609</v>
      </c>
      <c r="BI20" s="129"/>
      <c r="BJ20" s="129">
        <f t="shared" si="23"/>
        <v>44637</v>
      </c>
    </row>
    <row r="21" spans="1:62" s="128" customFormat="1" ht="27" customHeight="1" x14ac:dyDescent="0.4">
      <c r="A21" s="130">
        <v>18</v>
      </c>
      <c r="B21" s="284">
        <f t="shared" si="0"/>
        <v>44304</v>
      </c>
      <c r="C21" s="304"/>
      <c r="D21" s="284">
        <f t="shared" si="1"/>
        <v>44334</v>
      </c>
      <c r="E21" s="146" t="s">
        <v>233</v>
      </c>
      <c r="F21" s="284">
        <f t="shared" si="2"/>
        <v>44365</v>
      </c>
      <c r="G21" s="133"/>
      <c r="H21" s="134">
        <v>18</v>
      </c>
      <c r="I21" s="284">
        <f t="shared" si="3"/>
        <v>44395</v>
      </c>
      <c r="J21" s="133" t="s">
        <v>103</v>
      </c>
      <c r="K21" s="283">
        <f t="shared" si="4"/>
        <v>44426</v>
      </c>
      <c r="L21" s="195"/>
      <c r="M21" s="284">
        <f t="shared" si="5"/>
        <v>44457</v>
      </c>
      <c r="N21" s="139" t="s">
        <v>188</v>
      </c>
      <c r="O21" s="134">
        <v>18</v>
      </c>
      <c r="P21" s="123"/>
      <c r="Q21" s="134">
        <v>18</v>
      </c>
      <c r="R21" s="284">
        <f t="shared" si="6"/>
        <v>44487</v>
      </c>
      <c r="S21" s="139" t="s">
        <v>107</v>
      </c>
      <c r="T21" s="284">
        <f t="shared" si="7"/>
        <v>44518</v>
      </c>
      <c r="U21" s="133" t="s">
        <v>187</v>
      </c>
      <c r="V21" s="284">
        <f t="shared" si="8"/>
        <v>44548</v>
      </c>
      <c r="W21" s="139" t="s">
        <v>119</v>
      </c>
      <c r="X21" s="134">
        <v>18</v>
      </c>
      <c r="Y21" s="284">
        <f t="shared" si="9"/>
        <v>44579</v>
      </c>
      <c r="Z21" s="133"/>
      <c r="AA21" s="284">
        <f t="shared" si="10"/>
        <v>44610</v>
      </c>
      <c r="AB21" s="255" t="s">
        <v>210</v>
      </c>
      <c r="AC21" s="284">
        <f t="shared" si="11"/>
        <v>44638</v>
      </c>
      <c r="AD21" s="188"/>
      <c r="AE21" s="138">
        <v>18</v>
      </c>
      <c r="AI21" s="129">
        <f t="shared" si="12"/>
        <v>44304</v>
      </c>
      <c r="AJ21" s="129"/>
      <c r="AK21" s="129">
        <f t="shared" si="13"/>
        <v>44334</v>
      </c>
      <c r="AL21" s="129"/>
      <c r="AM21" s="129">
        <f t="shared" si="14"/>
        <v>44365</v>
      </c>
      <c r="AN21" s="129"/>
      <c r="AO21" s="129"/>
      <c r="AP21" s="129">
        <f t="shared" si="15"/>
        <v>44395</v>
      </c>
      <c r="AQ21" s="129"/>
      <c r="AR21" s="129">
        <f t="shared" si="16"/>
        <v>44426</v>
      </c>
      <c r="AS21" s="129"/>
      <c r="AT21" s="129">
        <f t="shared" si="17"/>
        <v>44457</v>
      </c>
      <c r="AU21" s="129"/>
      <c r="AV21" s="129"/>
      <c r="AW21" s="129"/>
      <c r="AX21" s="129"/>
      <c r="AY21" s="129">
        <f t="shared" si="18"/>
        <v>44487</v>
      </c>
      <c r="AZ21" s="129"/>
      <c r="BA21" s="129">
        <f t="shared" si="19"/>
        <v>44518</v>
      </c>
      <c r="BB21" s="129"/>
      <c r="BC21" s="129">
        <f t="shared" si="20"/>
        <v>44548</v>
      </c>
      <c r="BD21" s="129"/>
      <c r="BE21" s="129"/>
      <c r="BF21" s="129">
        <f t="shared" si="21"/>
        <v>44579</v>
      </c>
      <c r="BG21" s="129"/>
      <c r="BH21" s="129">
        <f t="shared" si="22"/>
        <v>44610</v>
      </c>
      <c r="BI21" s="129"/>
      <c r="BJ21" s="129">
        <f t="shared" si="23"/>
        <v>44638</v>
      </c>
    </row>
    <row r="22" spans="1:62" s="128" customFormat="1" ht="27" customHeight="1" x14ac:dyDescent="0.4">
      <c r="A22" s="130">
        <v>19</v>
      </c>
      <c r="B22" s="284">
        <f t="shared" si="0"/>
        <v>44305</v>
      </c>
      <c r="C22" s="305"/>
      <c r="D22" s="284">
        <f t="shared" si="1"/>
        <v>44335</v>
      </c>
      <c r="E22" s="306"/>
      <c r="F22" s="284">
        <f t="shared" si="2"/>
        <v>44366</v>
      </c>
      <c r="G22" s="147" t="s">
        <v>116</v>
      </c>
      <c r="H22" s="134">
        <v>19</v>
      </c>
      <c r="I22" s="284">
        <f t="shared" si="3"/>
        <v>44396</v>
      </c>
      <c r="J22" s="133"/>
      <c r="K22" s="283">
        <f t="shared" si="4"/>
        <v>44427</v>
      </c>
      <c r="L22" s="195"/>
      <c r="M22" s="284">
        <f t="shared" si="5"/>
        <v>44458</v>
      </c>
      <c r="N22" s="139"/>
      <c r="O22" s="134">
        <v>19</v>
      </c>
      <c r="P22" s="123"/>
      <c r="Q22" s="134">
        <v>19</v>
      </c>
      <c r="R22" s="283">
        <f t="shared" si="6"/>
        <v>44488</v>
      </c>
      <c r="S22" s="256" t="s">
        <v>155</v>
      </c>
      <c r="T22" s="284">
        <f t="shared" si="7"/>
        <v>44519</v>
      </c>
      <c r="U22" s="133" t="s">
        <v>230</v>
      </c>
      <c r="V22" s="284">
        <f t="shared" si="8"/>
        <v>44549</v>
      </c>
      <c r="W22" s="139"/>
      <c r="X22" s="134">
        <v>19</v>
      </c>
      <c r="Y22" s="284">
        <f t="shared" si="9"/>
        <v>44580</v>
      </c>
      <c r="Z22" s="133" t="s">
        <v>117</v>
      </c>
      <c r="AA22" s="284">
        <f t="shared" si="10"/>
        <v>44611</v>
      </c>
      <c r="AB22" s="255"/>
      <c r="AC22" s="284">
        <f t="shared" si="11"/>
        <v>44639</v>
      </c>
      <c r="AD22" s="133"/>
      <c r="AE22" s="138">
        <v>19</v>
      </c>
      <c r="AI22" s="129">
        <f t="shared" si="12"/>
        <v>44305</v>
      </c>
      <c r="AJ22" s="129"/>
      <c r="AK22" s="129">
        <f t="shared" si="13"/>
        <v>44335</v>
      </c>
      <c r="AL22" s="129"/>
      <c r="AM22" s="129">
        <f t="shared" si="14"/>
        <v>44366</v>
      </c>
      <c r="AN22" s="129"/>
      <c r="AO22" s="129"/>
      <c r="AP22" s="129">
        <f t="shared" si="15"/>
        <v>44396</v>
      </c>
      <c r="AQ22" s="129"/>
      <c r="AR22" s="129">
        <f t="shared" si="16"/>
        <v>44427</v>
      </c>
      <c r="AS22" s="129"/>
      <c r="AT22" s="129">
        <f t="shared" si="17"/>
        <v>44458</v>
      </c>
      <c r="AU22" s="129"/>
      <c r="AV22" s="129"/>
      <c r="AW22" s="129"/>
      <c r="AX22" s="129"/>
      <c r="AY22" s="129">
        <f t="shared" si="18"/>
        <v>44488</v>
      </c>
      <c r="AZ22" s="129"/>
      <c r="BA22" s="129">
        <f t="shared" si="19"/>
        <v>44519</v>
      </c>
      <c r="BB22" s="129"/>
      <c r="BC22" s="129">
        <f t="shared" si="20"/>
        <v>44549</v>
      </c>
      <c r="BD22" s="129"/>
      <c r="BE22" s="129"/>
      <c r="BF22" s="129">
        <f t="shared" si="21"/>
        <v>44580</v>
      </c>
      <c r="BG22" s="129"/>
      <c r="BH22" s="129">
        <f t="shared" si="22"/>
        <v>44611</v>
      </c>
      <c r="BI22" s="129"/>
      <c r="BJ22" s="129">
        <f t="shared" si="23"/>
        <v>44639</v>
      </c>
    </row>
    <row r="23" spans="1:62" s="128" customFormat="1" ht="27" customHeight="1" x14ac:dyDescent="0.4">
      <c r="A23" s="182">
        <v>20</v>
      </c>
      <c r="B23" s="295">
        <f t="shared" si="0"/>
        <v>44306</v>
      </c>
      <c r="C23" s="307" t="s">
        <v>58</v>
      </c>
      <c r="D23" s="295">
        <f t="shared" si="1"/>
        <v>44336</v>
      </c>
      <c r="E23" s="280" t="s">
        <v>252</v>
      </c>
      <c r="F23" s="295">
        <f t="shared" si="2"/>
        <v>44367</v>
      </c>
      <c r="G23" s="308"/>
      <c r="H23" s="159">
        <v>20</v>
      </c>
      <c r="I23" s="295">
        <f t="shared" si="3"/>
        <v>44397</v>
      </c>
      <c r="J23" s="185" t="s">
        <v>113</v>
      </c>
      <c r="K23" s="297">
        <f t="shared" si="4"/>
        <v>44428</v>
      </c>
      <c r="L23" s="298"/>
      <c r="M23" s="295">
        <f t="shared" si="5"/>
        <v>44459</v>
      </c>
      <c r="N23" s="280"/>
      <c r="O23" s="163">
        <v>20</v>
      </c>
      <c r="P23" s="186"/>
      <c r="Q23" s="163">
        <v>20</v>
      </c>
      <c r="R23" s="295">
        <f t="shared" si="6"/>
        <v>44489</v>
      </c>
      <c r="S23" s="185"/>
      <c r="T23" s="295">
        <f t="shared" si="7"/>
        <v>44520</v>
      </c>
      <c r="U23" s="309" t="s">
        <v>116</v>
      </c>
      <c r="V23" s="295">
        <f t="shared" si="8"/>
        <v>44550</v>
      </c>
      <c r="W23" s="280"/>
      <c r="X23" s="159">
        <v>20</v>
      </c>
      <c r="Y23" s="295">
        <f t="shared" si="9"/>
        <v>44581</v>
      </c>
      <c r="Z23" s="280" t="s">
        <v>254</v>
      </c>
      <c r="AA23" s="295">
        <f t="shared" si="10"/>
        <v>44612</v>
      </c>
      <c r="AB23" s="310"/>
      <c r="AC23" s="295">
        <f t="shared" si="11"/>
        <v>44640</v>
      </c>
      <c r="AD23" s="254" t="s">
        <v>148</v>
      </c>
      <c r="AE23" s="169">
        <v>20</v>
      </c>
      <c r="AI23" s="129">
        <f t="shared" si="12"/>
        <v>44306</v>
      </c>
      <c r="AJ23" s="129"/>
      <c r="AK23" s="129">
        <f t="shared" si="13"/>
        <v>44336</v>
      </c>
      <c r="AL23" s="129"/>
      <c r="AM23" s="129">
        <f t="shared" si="14"/>
        <v>44367</v>
      </c>
      <c r="AN23" s="129"/>
      <c r="AO23" s="129"/>
      <c r="AP23" s="129">
        <f t="shared" si="15"/>
        <v>44397</v>
      </c>
      <c r="AQ23" s="129"/>
      <c r="AR23" s="129">
        <f t="shared" si="16"/>
        <v>44428</v>
      </c>
      <c r="AS23" s="129"/>
      <c r="AT23" s="129">
        <f t="shared" si="17"/>
        <v>44459</v>
      </c>
      <c r="AU23" s="129"/>
      <c r="AV23" s="129"/>
      <c r="AW23" s="129"/>
      <c r="AX23" s="129"/>
      <c r="AY23" s="129">
        <f t="shared" si="18"/>
        <v>44489</v>
      </c>
      <c r="AZ23" s="129"/>
      <c r="BA23" s="129">
        <f t="shared" si="19"/>
        <v>44520</v>
      </c>
      <c r="BB23" s="129"/>
      <c r="BC23" s="129">
        <f t="shared" si="20"/>
        <v>44550</v>
      </c>
      <c r="BD23" s="129"/>
      <c r="BE23" s="129"/>
      <c r="BF23" s="129">
        <f t="shared" si="21"/>
        <v>44581</v>
      </c>
      <c r="BG23" s="129"/>
      <c r="BH23" s="129">
        <f t="shared" si="22"/>
        <v>44612</v>
      </c>
      <c r="BI23" s="129"/>
      <c r="BJ23" s="129">
        <f t="shared" si="23"/>
        <v>44640</v>
      </c>
    </row>
    <row r="24" spans="1:62" s="128" customFormat="1" ht="27" customHeight="1" x14ac:dyDescent="0.4">
      <c r="A24" s="113">
        <v>21</v>
      </c>
      <c r="B24" s="284">
        <f t="shared" si="0"/>
        <v>44307</v>
      </c>
      <c r="C24" s="133" t="s">
        <v>242</v>
      </c>
      <c r="D24" s="284">
        <f t="shared" si="1"/>
        <v>44337</v>
      </c>
      <c r="E24" s="139"/>
      <c r="F24" s="284">
        <f t="shared" si="2"/>
        <v>44368</v>
      </c>
      <c r="G24" s="311"/>
      <c r="H24" s="118">
        <v>21</v>
      </c>
      <c r="I24" s="283">
        <f t="shared" si="3"/>
        <v>44398</v>
      </c>
      <c r="J24" s="195"/>
      <c r="K24" s="283">
        <f t="shared" si="4"/>
        <v>44429</v>
      </c>
      <c r="L24" s="195" t="s">
        <v>228</v>
      </c>
      <c r="M24" s="284">
        <f t="shared" si="5"/>
        <v>44460</v>
      </c>
      <c r="N24" s="287"/>
      <c r="O24" s="118">
        <v>21</v>
      </c>
      <c r="P24" s="123"/>
      <c r="Q24" s="118">
        <v>21</v>
      </c>
      <c r="R24" s="284">
        <f t="shared" si="6"/>
        <v>44490</v>
      </c>
      <c r="S24" s="312"/>
      <c r="T24" s="313">
        <f t="shared" si="7"/>
        <v>44521</v>
      </c>
      <c r="U24" s="139"/>
      <c r="V24" s="284">
        <f t="shared" si="8"/>
        <v>44551</v>
      </c>
      <c r="W24" s="133"/>
      <c r="X24" s="118">
        <v>21</v>
      </c>
      <c r="Y24" s="284">
        <f t="shared" si="9"/>
        <v>44582</v>
      </c>
      <c r="Z24" s="133"/>
      <c r="AA24" s="284">
        <f t="shared" si="10"/>
        <v>44613</v>
      </c>
      <c r="AB24" s="314"/>
      <c r="AC24" s="284">
        <f t="shared" si="11"/>
        <v>44641</v>
      </c>
      <c r="AD24" s="315"/>
      <c r="AE24" s="127">
        <v>21</v>
      </c>
      <c r="AI24" s="129">
        <f t="shared" si="12"/>
        <v>44307</v>
      </c>
      <c r="AJ24" s="129"/>
      <c r="AK24" s="129">
        <f t="shared" si="13"/>
        <v>44337</v>
      </c>
      <c r="AL24" s="129"/>
      <c r="AM24" s="129">
        <f t="shared" si="14"/>
        <v>44368</v>
      </c>
      <c r="AN24" s="129"/>
      <c r="AO24" s="129"/>
      <c r="AP24" s="129">
        <f t="shared" si="15"/>
        <v>44398</v>
      </c>
      <c r="AQ24" s="129"/>
      <c r="AR24" s="129">
        <f t="shared" si="16"/>
        <v>44429</v>
      </c>
      <c r="AS24" s="129"/>
      <c r="AT24" s="129">
        <f t="shared" si="17"/>
        <v>44460</v>
      </c>
      <c r="AU24" s="129"/>
      <c r="AV24" s="129"/>
      <c r="AW24" s="129"/>
      <c r="AX24" s="129"/>
      <c r="AY24" s="129">
        <f t="shared" si="18"/>
        <v>44490</v>
      </c>
      <c r="AZ24" s="129"/>
      <c r="BA24" s="129">
        <f t="shared" si="19"/>
        <v>44521</v>
      </c>
      <c r="BB24" s="129"/>
      <c r="BC24" s="129">
        <f t="shared" si="20"/>
        <v>44551</v>
      </c>
      <c r="BD24" s="129"/>
      <c r="BE24" s="129"/>
      <c r="BF24" s="129">
        <f t="shared" si="21"/>
        <v>44582</v>
      </c>
      <c r="BG24" s="129"/>
      <c r="BH24" s="129">
        <f t="shared" si="22"/>
        <v>44613</v>
      </c>
      <c r="BI24" s="129"/>
      <c r="BJ24" s="129">
        <f t="shared" si="23"/>
        <v>44641</v>
      </c>
    </row>
    <row r="25" spans="1:62" s="128" customFormat="1" ht="27" customHeight="1" x14ac:dyDescent="0.4">
      <c r="A25" s="130">
        <v>22</v>
      </c>
      <c r="B25" s="284">
        <f t="shared" si="0"/>
        <v>44308</v>
      </c>
      <c r="C25" s="278" t="s">
        <v>246</v>
      </c>
      <c r="D25" s="284">
        <f t="shared" si="1"/>
        <v>44338</v>
      </c>
      <c r="E25" s="139" t="s">
        <v>119</v>
      </c>
      <c r="F25" s="284">
        <f t="shared" si="2"/>
        <v>44369</v>
      </c>
      <c r="G25" s="139" t="s">
        <v>221</v>
      </c>
      <c r="H25" s="134">
        <v>22</v>
      </c>
      <c r="I25" s="283">
        <f t="shared" si="3"/>
        <v>44399</v>
      </c>
      <c r="J25" s="195"/>
      <c r="K25" s="283">
        <f t="shared" si="4"/>
        <v>44430</v>
      </c>
      <c r="L25" s="195"/>
      <c r="M25" s="284">
        <f t="shared" si="5"/>
        <v>44461</v>
      </c>
      <c r="N25" s="133"/>
      <c r="O25" s="134">
        <v>22</v>
      </c>
      <c r="P25" s="123"/>
      <c r="Q25" s="134">
        <v>22</v>
      </c>
      <c r="R25" s="284">
        <f t="shared" si="6"/>
        <v>44491</v>
      </c>
      <c r="S25" s="133"/>
      <c r="T25" s="316">
        <f t="shared" si="7"/>
        <v>44522</v>
      </c>
      <c r="U25" s="139"/>
      <c r="V25" s="284">
        <f t="shared" si="8"/>
        <v>44552</v>
      </c>
      <c r="W25" s="317"/>
      <c r="X25" s="134">
        <v>22</v>
      </c>
      <c r="Y25" s="284">
        <f t="shared" si="9"/>
        <v>44583</v>
      </c>
      <c r="Z25" s="188" t="s">
        <v>261</v>
      </c>
      <c r="AA25" s="284">
        <f t="shared" si="10"/>
        <v>44614</v>
      </c>
      <c r="AB25" s="314"/>
      <c r="AC25" s="284">
        <f t="shared" si="11"/>
        <v>44642</v>
      </c>
      <c r="AD25" s="255"/>
      <c r="AE25" s="138">
        <v>22</v>
      </c>
      <c r="AI25" s="129">
        <f t="shared" si="12"/>
        <v>44308</v>
      </c>
      <c r="AJ25" s="129"/>
      <c r="AK25" s="129">
        <f t="shared" si="13"/>
        <v>44338</v>
      </c>
      <c r="AL25" s="129"/>
      <c r="AM25" s="129">
        <f t="shared" si="14"/>
        <v>44369</v>
      </c>
      <c r="AN25" s="129"/>
      <c r="AO25" s="129"/>
      <c r="AP25" s="129">
        <f t="shared" si="15"/>
        <v>44399</v>
      </c>
      <c r="AQ25" s="129"/>
      <c r="AR25" s="129">
        <f t="shared" si="16"/>
        <v>44430</v>
      </c>
      <c r="AS25" s="129"/>
      <c r="AT25" s="129">
        <f t="shared" si="17"/>
        <v>44461</v>
      </c>
      <c r="AU25" s="129"/>
      <c r="AV25" s="129"/>
      <c r="AW25" s="129"/>
      <c r="AX25" s="129"/>
      <c r="AY25" s="129">
        <f t="shared" si="18"/>
        <v>44491</v>
      </c>
      <c r="AZ25" s="129"/>
      <c r="BA25" s="129">
        <f t="shared" si="19"/>
        <v>44522</v>
      </c>
      <c r="BB25" s="129"/>
      <c r="BC25" s="129">
        <f t="shared" si="20"/>
        <v>44552</v>
      </c>
      <c r="BD25" s="129"/>
      <c r="BE25" s="129"/>
      <c r="BF25" s="129">
        <f t="shared" si="21"/>
        <v>44583</v>
      </c>
      <c r="BG25" s="129"/>
      <c r="BH25" s="129">
        <f t="shared" si="22"/>
        <v>44614</v>
      </c>
      <c r="BI25" s="129"/>
      <c r="BJ25" s="129">
        <f t="shared" si="23"/>
        <v>44642</v>
      </c>
    </row>
    <row r="26" spans="1:62" s="128" customFormat="1" ht="27" customHeight="1" x14ac:dyDescent="0.4">
      <c r="A26" s="130">
        <v>23</v>
      </c>
      <c r="B26" s="284">
        <f t="shared" si="0"/>
        <v>44309</v>
      </c>
      <c r="C26" s="133" t="s">
        <v>262</v>
      </c>
      <c r="D26" s="284">
        <f t="shared" si="1"/>
        <v>44339</v>
      </c>
      <c r="E26" s="139"/>
      <c r="F26" s="284">
        <f t="shared" si="2"/>
        <v>44370</v>
      </c>
      <c r="G26" s="288" t="s">
        <v>222</v>
      </c>
      <c r="H26" s="134">
        <v>23</v>
      </c>
      <c r="I26" s="283">
        <f t="shared" si="3"/>
        <v>44400</v>
      </c>
      <c r="J26" s="272" t="s">
        <v>206</v>
      </c>
      <c r="K26" s="283">
        <f t="shared" si="4"/>
        <v>44431</v>
      </c>
      <c r="L26" s="195"/>
      <c r="M26" s="284">
        <f t="shared" si="5"/>
        <v>44462</v>
      </c>
      <c r="N26" s="133" t="s">
        <v>250</v>
      </c>
      <c r="O26" s="196">
        <v>23</v>
      </c>
      <c r="P26" s="123"/>
      <c r="Q26" s="134">
        <v>23</v>
      </c>
      <c r="R26" s="318">
        <f t="shared" si="6"/>
        <v>44492</v>
      </c>
      <c r="S26" s="139" t="s">
        <v>121</v>
      </c>
      <c r="T26" s="284">
        <f t="shared" si="7"/>
        <v>44523</v>
      </c>
      <c r="U26" s="139" t="s">
        <v>36</v>
      </c>
      <c r="V26" s="284">
        <f t="shared" si="8"/>
        <v>44553</v>
      </c>
      <c r="W26" s="133" t="s">
        <v>234</v>
      </c>
      <c r="X26" s="118">
        <v>23</v>
      </c>
      <c r="Y26" s="284">
        <f t="shared" si="9"/>
        <v>44584</v>
      </c>
      <c r="Z26" s="133" t="s">
        <v>166</v>
      </c>
      <c r="AA26" s="284">
        <f t="shared" si="10"/>
        <v>44615</v>
      </c>
      <c r="AB26" s="133" t="s">
        <v>147</v>
      </c>
      <c r="AC26" s="284">
        <f t="shared" si="11"/>
        <v>44643</v>
      </c>
      <c r="AD26" s="255" t="s">
        <v>149</v>
      </c>
      <c r="AE26" s="138">
        <v>23</v>
      </c>
      <c r="AI26" s="129">
        <f t="shared" si="12"/>
        <v>44309</v>
      </c>
      <c r="AJ26" s="129"/>
      <c r="AK26" s="129">
        <f t="shared" si="13"/>
        <v>44339</v>
      </c>
      <c r="AL26" s="129"/>
      <c r="AM26" s="129">
        <f t="shared" si="14"/>
        <v>44370</v>
      </c>
      <c r="AN26" s="129"/>
      <c r="AO26" s="129"/>
      <c r="AP26" s="129">
        <f t="shared" si="15"/>
        <v>44400</v>
      </c>
      <c r="AQ26" s="129"/>
      <c r="AR26" s="129">
        <f t="shared" si="16"/>
        <v>44431</v>
      </c>
      <c r="AS26" s="129"/>
      <c r="AT26" s="129">
        <f t="shared" si="17"/>
        <v>44462</v>
      </c>
      <c r="AU26" s="129"/>
      <c r="AV26" s="129"/>
      <c r="AW26" s="129"/>
      <c r="AX26" s="129"/>
      <c r="AY26" s="129">
        <f t="shared" si="18"/>
        <v>44492</v>
      </c>
      <c r="AZ26" s="129"/>
      <c r="BA26" s="129">
        <f t="shared" si="19"/>
        <v>44523</v>
      </c>
      <c r="BB26" s="129"/>
      <c r="BC26" s="129">
        <f t="shared" si="20"/>
        <v>44553</v>
      </c>
      <c r="BD26" s="129"/>
      <c r="BE26" s="129"/>
      <c r="BF26" s="129">
        <f t="shared" si="21"/>
        <v>44584</v>
      </c>
      <c r="BG26" s="129"/>
      <c r="BH26" s="129">
        <f t="shared" si="22"/>
        <v>44615</v>
      </c>
      <c r="BI26" s="129"/>
      <c r="BJ26" s="129">
        <f t="shared" si="23"/>
        <v>44643</v>
      </c>
    </row>
    <row r="27" spans="1:62" s="128" customFormat="1" ht="27" customHeight="1" x14ac:dyDescent="0.4">
      <c r="A27" s="130">
        <v>24</v>
      </c>
      <c r="B27" s="284">
        <f t="shared" si="0"/>
        <v>44310</v>
      </c>
      <c r="C27" s="319" t="s">
        <v>174</v>
      </c>
      <c r="D27" s="284">
        <f t="shared" si="1"/>
        <v>44340</v>
      </c>
      <c r="E27" s="133"/>
      <c r="F27" s="284">
        <f t="shared" si="2"/>
        <v>44371</v>
      </c>
      <c r="G27" s="288" t="s">
        <v>112</v>
      </c>
      <c r="H27" s="134">
        <v>24</v>
      </c>
      <c r="I27" s="283">
        <f t="shared" si="3"/>
        <v>44401</v>
      </c>
      <c r="J27" s="195" t="s">
        <v>123</v>
      </c>
      <c r="K27" s="283">
        <f t="shared" si="4"/>
        <v>44432</v>
      </c>
      <c r="L27" s="195"/>
      <c r="M27" s="284">
        <f t="shared" si="5"/>
        <v>44463</v>
      </c>
      <c r="N27" s="133" t="s">
        <v>171</v>
      </c>
      <c r="O27" s="196">
        <v>24</v>
      </c>
      <c r="P27" s="123"/>
      <c r="Q27" s="134">
        <v>24</v>
      </c>
      <c r="R27" s="284">
        <f t="shared" si="6"/>
        <v>44493</v>
      </c>
      <c r="S27" s="139" t="s">
        <v>124</v>
      </c>
      <c r="T27" s="284">
        <f t="shared" si="7"/>
        <v>44524</v>
      </c>
      <c r="U27" s="139" t="s">
        <v>201</v>
      </c>
      <c r="V27" s="283">
        <f t="shared" si="8"/>
        <v>44554</v>
      </c>
      <c r="W27" s="256"/>
      <c r="X27" s="134">
        <v>24</v>
      </c>
      <c r="Y27" s="284">
        <f t="shared" si="9"/>
        <v>44585</v>
      </c>
      <c r="Z27" s="133" t="s">
        <v>129</v>
      </c>
      <c r="AA27" s="284">
        <f t="shared" si="10"/>
        <v>44616</v>
      </c>
      <c r="AB27" s="133" t="s">
        <v>214</v>
      </c>
      <c r="AC27" s="283">
        <f t="shared" si="11"/>
        <v>44644</v>
      </c>
      <c r="AD27" s="256" t="s">
        <v>167</v>
      </c>
      <c r="AE27" s="138">
        <v>24</v>
      </c>
      <c r="AI27" s="129">
        <f t="shared" si="12"/>
        <v>44310</v>
      </c>
      <c r="AJ27" s="129"/>
      <c r="AK27" s="129">
        <f t="shared" si="13"/>
        <v>44340</v>
      </c>
      <c r="AL27" s="129"/>
      <c r="AM27" s="129">
        <f t="shared" si="14"/>
        <v>44371</v>
      </c>
      <c r="AN27" s="129"/>
      <c r="AO27" s="129"/>
      <c r="AP27" s="129">
        <f t="shared" si="15"/>
        <v>44401</v>
      </c>
      <c r="AQ27" s="129"/>
      <c r="AR27" s="129">
        <f t="shared" si="16"/>
        <v>44432</v>
      </c>
      <c r="AS27" s="129"/>
      <c r="AT27" s="129">
        <f t="shared" si="17"/>
        <v>44463</v>
      </c>
      <c r="AU27" s="129"/>
      <c r="AV27" s="129"/>
      <c r="AW27" s="129"/>
      <c r="AX27" s="129"/>
      <c r="AY27" s="129">
        <f t="shared" si="18"/>
        <v>44493</v>
      </c>
      <c r="AZ27" s="129"/>
      <c r="BA27" s="129">
        <f t="shared" si="19"/>
        <v>44524</v>
      </c>
      <c r="BB27" s="129"/>
      <c r="BC27" s="129">
        <f t="shared" si="20"/>
        <v>44554</v>
      </c>
      <c r="BD27" s="129"/>
      <c r="BE27" s="129"/>
      <c r="BF27" s="129">
        <f t="shared" si="21"/>
        <v>44585</v>
      </c>
      <c r="BG27" s="129"/>
      <c r="BH27" s="129">
        <f t="shared" si="22"/>
        <v>44616</v>
      </c>
      <c r="BI27" s="129"/>
      <c r="BJ27" s="129">
        <f t="shared" si="23"/>
        <v>44644</v>
      </c>
    </row>
    <row r="28" spans="1:62" s="128" customFormat="1" ht="26.25" customHeight="1" x14ac:dyDescent="0.4">
      <c r="A28" s="130">
        <v>25</v>
      </c>
      <c r="B28" s="284">
        <f t="shared" si="0"/>
        <v>44311</v>
      </c>
      <c r="C28" s="188" t="s">
        <v>218</v>
      </c>
      <c r="D28" s="284">
        <f t="shared" si="1"/>
        <v>44341</v>
      </c>
      <c r="E28" s="133" t="s">
        <v>126</v>
      </c>
      <c r="F28" s="284">
        <f t="shared" si="2"/>
        <v>44372</v>
      </c>
      <c r="G28" s="139"/>
      <c r="H28" s="134">
        <v>25</v>
      </c>
      <c r="I28" s="283">
        <f t="shared" si="3"/>
        <v>44402</v>
      </c>
      <c r="J28" s="272" t="s">
        <v>205</v>
      </c>
      <c r="K28" s="284">
        <f t="shared" si="4"/>
        <v>44433</v>
      </c>
      <c r="L28" s="133" t="s">
        <v>145</v>
      </c>
      <c r="M28" s="284">
        <f t="shared" si="5"/>
        <v>44464</v>
      </c>
      <c r="N28" s="139" t="s">
        <v>128</v>
      </c>
      <c r="O28" s="134">
        <v>25</v>
      </c>
      <c r="P28" s="123"/>
      <c r="Q28" s="134">
        <v>25</v>
      </c>
      <c r="R28" s="284">
        <f t="shared" si="6"/>
        <v>44494</v>
      </c>
      <c r="S28" s="139"/>
      <c r="T28" s="284">
        <f t="shared" si="7"/>
        <v>44525</v>
      </c>
      <c r="U28" s="133"/>
      <c r="V28" s="283">
        <f t="shared" si="8"/>
        <v>44555</v>
      </c>
      <c r="W28" s="256"/>
      <c r="X28" s="134">
        <v>25</v>
      </c>
      <c r="Y28" s="284">
        <f t="shared" si="9"/>
        <v>44586</v>
      </c>
      <c r="Z28" s="133" t="s">
        <v>192</v>
      </c>
      <c r="AA28" s="284">
        <f t="shared" si="10"/>
        <v>44617</v>
      </c>
      <c r="AB28" s="133" t="s">
        <v>211</v>
      </c>
      <c r="AC28" s="283">
        <f t="shared" si="11"/>
        <v>44645</v>
      </c>
      <c r="AD28" s="195" t="s">
        <v>168</v>
      </c>
      <c r="AE28" s="138">
        <v>25</v>
      </c>
      <c r="AI28" s="129">
        <f t="shared" si="12"/>
        <v>44311</v>
      </c>
      <c r="AJ28" s="129"/>
      <c r="AK28" s="129">
        <f t="shared" si="13"/>
        <v>44341</v>
      </c>
      <c r="AL28" s="129"/>
      <c r="AM28" s="129">
        <f t="shared" si="14"/>
        <v>44372</v>
      </c>
      <c r="AN28" s="129"/>
      <c r="AO28" s="129"/>
      <c r="AP28" s="129">
        <f t="shared" si="15"/>
        <v>44402</v>
      </c>
      <c r="AQ28" s="129"/>
      <c r="AR28" s="129">
        <f t="shared" si="16"/>
        <v>44433</v>
      </c>
      <c r="AS28" s="129"/>
      <c r="AT28" s="129">
        <f t="shared" si="17"/>
        <v>44464</v>
      </c>
      <c r="AU28" s="129"/>
      <c r="AV28" s="129"/>
      <c r="AW28" s="129"/>
      <c r="AX28" s="129"/>
      <c r="AY28" s="129">
        <f t="shared" si="18"/>
        <v>44494</v>
      </c>
      <c r="AZ28" s="129"/>
      <c r="BA28" s="129">
        <f t="shared" si="19"/>
        <v>44525</v>
      </c>
      <c r="BB28" s="129"/>
      <c r="BC28" s="129">
        <f t="shared" si="20"/>
        <v>44555</v>
      </c>
      <c r="BD28" s="129"/>
      <c r="BE28" s="129"/>
      <c r="BF28" s="129">
        <f t="shared" si="21"/>
        <v>44586</v>
      </c>
      <c r="BG28" s="129"/>
      <c r="BH28" s="129">
        <f t="shared" si="22"/>
        <v>44617</v>
      </c>
      <c r="BI28" s="129"/>
      <c r="BJ28" s="129">
        <f t="shared" si="23"/>
        <v>44645</v>
      </c>
    </row>
    <row r="29" spans="1:62" s="128" customFormat="1" ht="29.25" customHeight="1" x14ac:dyDescent="0.4">
      <c r="A29" s="130">
        <v>26</v>
      </c>
      <c r="B29" s="284">
        <f t="shared" si="0"/>
        <v>44312</v>
      </c>
      <c r="C29" s="133"/>
      <c r="D29" s="284">
        <f t="shared" si="1"/>
        <v>44342</v>
      </c>
      <c r="E29" s="133" t="s">
        <v>253</v>
      </c>
      <c r="F29" s="284">
        <f t="shared" si="2"/>
        <v>44373</v>
      </c>
      <c r="G29" s="133"/>
      <c r="H29" s="134">
        <v>26</v>
      </c>
      <c r="I29" s="283">
        <f t="shared" si="3"/>
        <v>44403</v>
      </c>
      <c r="J29" s="256"/>
      <c r="K29" s="284">
        <f t="shared" si="4"/>
        <v>44434</v>
      </c>
      <c r="L29" s="139" t="s">
        <v>164</v>
      </c>
      <c r="M29" s="284">
        <f t="shared" si="5"/>
        <v>44465</v>
      </c>
      <c r="N29" s="133" t="s">
        <v>218</v>
      </c>
      <c r="O29" s="134">
        <v>26</v>
      </c>
      <c r="P29" s="123"/>
      <c r="Q29" s="134">
        <v>26</v>
      </c>
      <c r="R29" s="284">
        <f t="shared" si="6"/>
        <v>44495</v>
      </c>
      <c r="S29" s="139" t="s">
        <v>158</v>
      </c>
      <c r="T29" s="284">
        <f t="shared" si="7"/>
        <v>44526</v>
      </c>
      <c r="U29" s="133" t="s">
        <v>199</v>
      </c>
      <c r="V29" s="283">
        <f t="shared" si="8"/>
        <v>44556</v>
      </c>
      <c r="W29" s="256"/>
      <c r="X29" s="134">
        <v>26</v>
      </c>
      <c r="Y29" s="284">
        <f t="shared" si="9"/>
        <v>44587</v>
      </c>
      <c r="Z29" s="133" t="s">
        <v>193</v>
      </c>
      <c r="AA29" s="284">
        <f t="shared" si="10"/>
        <v>44618</v>
      </c>
      <c r="AB29" s="133"/>
      <c r="AC29" s="283">
        <f t="shared" si="11"/>
        <v>44646</v>
      </c>
      <c r="AD29" s="256"/>
      <c r="AE29" s="138">
        <v>26</v>
      </c>
      <c r="AI29" s="129">
        <f t="shared" si="12"/>
        <v>44312</v>
      </c>
      <c r="AJ29" s="129"/>
      <c r="AK29" s="129">
        <f t="shared" si="13"/>
        <v>44342</v>
      </c>
      <c r="AL29" s="129"/>
      <c r="AM29" s="129">
        <f t="shared" si="14"/>
        <v>44373</v>
      </c>
      <c r="AN29" s="129"/>
      <c r="AO29" s="129"/>
      <c r="AP29" s="129">
        <f t="shared" si="15"/>
        <v>44403</v>
      </c>
      <c r="AQ29" s="129"/>
      <c r="AR29" s="129">
        <f t="shared" si="16"/>
        <v>44434</v>
      </c>
      <c r="AS29" s="129"/>
      <c r="AT29" s="129">
        <f t="shared" si="17"/>
        <v>44465</v>
      </c>
      <c r="AU29" s="129"/>
      <c r="AV29" s="129"/>
      <c r="AW29" s="129"/>
      <c r="AX29" s="129"/>
      <c r="AY29" s="129">
        <f t="shared" si="18"/>
        <v>44495</v>
      </c>
      <c r="AZ29" s="129"/>
      <c r="BA29" s="129">
        <f t="shared" si="19"/>
        <v>44526</v>
      </c>
      <c r="BB29" s="129"/>
      <c r="BC29" s="129">
        <f t="shared" si="20"/>
        <v>44556</v>
      </c>
      <c r="BD29" s="129"/>
      <c r="BE29" s="129"/>
      <c r="BF29" s="129">
        <f t="shared" si="21"/>
        <v>44587</v>
      </c>
      <c r="BG29" s="129"/>
      <c r="BH29" s="129">
        <f t="shared" si="22"/>
        <v>44618</v>
      </c>
      <c r="BI29" s="129"/>
      <c r="BJ29" s="129">
        <f t="shared" si="23"/>
        <v>44646</v>
      </c>
    </row>
    <row r="30" spans="1:62" s="128" customFormat="1" ht="27" customHeight="1" x14ac:dyDescent="0.4">
      <c r="A30" s="130">
        <v>27</v>
      </c>
      <c r="B30" s="284">
        <f t="shared" si="0"/>
        <v>44313</v>
      </c>
      <c r="C30" s="133" t="s">
        <v>127</v>
      </c>
      <c r="D30" s="284">
        <f t="shared" si="1"/>
        <v>44343</v>
      </c>
      <c r="E30" s="139"/>
      <c r="F30" s="284">
        <f t="shared" si="2"/>
        <v>44374</v>
      </c>
      <c r="G30" s="133"/>
      <c r="H30" s="134">
        <v>27</v>
      </c>
      <c r="I30" s="283">
        <f t="shared" si="3"/>
        <v>44404</v>
      </c>
      <c r="J30" s="195"/>
      <c r="K30" s="284">
        <f t="shared" si="4"/>
        <v>44435</v>
      </c>
      <c r="L30" s="133" t="s">
        <v>229</v>
      </c>
      <c r="M30" s="284">
        <f t="shared" si="5"/>
        <v>44466</v>
      </c>
      <c r="N30" s="133"/>
      <c r="O30" s="134">
        <v>27</v>
      </c>
      <c r="P30" s="123"/>
      <c r="Q30" s="134">
        <v>27</v>
      </c>
      <c r="R30" s="284">
        <f t="shared" si="6"/>
        <v>44496</v>
      </c>
      <c r="S30" s="139"/>
      <c r="T30" s="284">
        <f t="shared" si="7"/>
        <v>44527</v>
      </c>
      <c r="U30" s="286" t="s">
        <v>105</v>
      </c>
      <c r="V30" s="283">
        <f t="shared" si="8"/>
        <v>44557</v>
      </c>
      <c r="W30" s="256"/>
      <c r="X30" s="134">
        <v>27</v>
      </c>
      <c r="Y30" s="284">
        <f t="shared" si="9"/>
        <v>44588</v>
      </c>
      <c r="Z30" s="133" t="s">
        <v>194</v>
      </c>
      <c r="AA30" s="284">
        <f t="shared" si="10"/>
        <v>44619</v>
      </c>
      <c r="AB30" s="255"/>
      <c r="AC30" s="283">
        <f t="shared" si="11"/>
        <v>44647</v>
      </c>
      <c r="AD30" s="256"/>
      <c r="AE30" s="138">
        <v>27</v>
      </c>
      <c r="AI30" s="129">
        <f t="shared" si="12"/>
        <v>44313</v>
      </c>
      <c r="AJ30" s="129"/>
      <c r="AK30" s="129">
        <f t="shared" si="13"/>
        <v>44343</v>
      </c>
      <c r="AL30" s="129"/>
      <c r="AM30" s="129">
        <f t="shared" si="14"/>
        <v>44374</v>
      </c>
      <c r="AN30" s="129"/>
      <c r="AO30" s="129"/>
      <c r="AP30" s="129">
        <f t="shared" si="15"/>
        <v>44404</v>
      </c>
      <c r="AQ30" s="129"/>
      <c r="AR30" s="129">
        <f t="shared" si="16"/>
        <v>44435</v>
      </c>
      <c r="AS30" s="129"/>
      <c r="AT30" s="129">
        <f t="shared" si="17"/>
        <v>44466</v>
      </c>
      <c r="AU30" s="129"/>
      <c r="AV30" s="129"/>
      <c r="AW30" s="129"/>
      <c r="AX30" s="129"/>
      <c r="AY30" s="129">
        <f t="shared" si="18"/>
        <v>44496</v>
      </c>
      <c r="AZ30" s="129"/>
      <c r="BA30" s="129">
        <f t="shared" si="19"/>
        <v>44527</v>
      </c>
      <c r="BB30" s="129"/>
      <c r="BC30" s="129">
        <f t="shared" si="20"/>
        <v>44557</v>
      </c>
      <c r="BD30" s="129"/>
      <c r="BE30" s="129"/>
      <c r="BF30" s="129">
        <f t="shared" si="21"/>
        <v>44588</v>
      </c>
      <c r="BG30" s="129"/>
      <c r="BH30" s="129">
        <f t="shared" si="22"/>
        <v>44619</v>
      </c>
      <c r="BI30" s="129"/>
      <c r="BJ30" s="129">
        <f t="shared" si="23"/>
        <v>44647</v>
      </c>
    </row>
    <row r="31" spans="1:62" s="128" customFormat="1" ht="27" customHeight="1" x14ac:dyDescent="0.4">
      <c r="A31" s="130">
        <v>28</v>
      </c>
      <c r="B31" s="284">
        <f t="shared" si="0"/>
        <v>44314</v>
      </c>
      <c r="C31" s="139" t="s">
        <v>130</v>
      </c>
      <c r="D31" s="284">
        <f t="shared" si="1"/>
        <v>44344</v>
      </c>
      <c r="E31" s="139" t="s">
        <v>264</v>
      </c>
      <c r="F31" s="284">
        <f t="shared" si="2"/>
        <v>44375</v>
      </c>
      <c r="G31" s="139"/>
      <c r="H31" s="134">
        <v>28</v>
      </c>
      <c r="I31" s="283">
        <f t="shared" si="3"/>
        <v>44405</v>
      </c>
      <c r="J31" s="195"/>
      <c r="K31" s="284">
        <f t="shared" si="4"/>
        <v>44436</v>
      </c>
      <c r="L31" s="139"/>
      <c r="M31" s="284">
        <f t="shared" si="5"/>
        <v>44467</v>
      </c>
      <c r="N31" s="133" t="s">
        <v>131</v>
      </c>
      <c r="O31" s="134">
        <v>28</v>
      </c>
      <c r="P31" s="123"/>
      <c r="Q31" s="134">
        <v>28</v>
      </c>
      <c r="R31" s="284">
        <f t="shared" si="6"/>
        <v>44497</v>
      </c>
      <c r="S31" s="139"/>
      <c r="T31" s="284">
        <f t="shared" si="7"/>
        <v>44528</v>
      </c>
      <c r="U31" s="133"/>
      <c r="V31" s="283">
        <f t="shared" si="8"/>
        <v>44558</v>
      </c>
      <c r="W31" s="256" t="s">
        <v>132</v>
      </c>
      <c r="X31" s="134">
        <v>28</v>
      </c>
      <c r="Y31" s="284">
        <f t="shared" si="9"/>
        <v>44589</v>
      </c>
      <c r="Z31" s="133" t="s">
        <v>134</v>
      </c>
      <c r="AA31" s="284">
        <f t="shared" si="10"/>
        <v>44620</v>
      </c>
      <c r="AB31" s="255"/>
      <c r="AC31" s="283">
        <f t="shared" si="11"/>
        <v>44648</v>
      </c>
      <c r="AD31" s="256"/>
      <c r="AE31" s="138">
        <v>28</v>
      </c>
      <c r="AI31" s="129">
        <f t="shared" si="12"/>
        <v>44314</v>
      </c>
      <c r="AJ31" s="129"/>
      <c r="AK31" s="129">
        <f t="shared" si="13"/>
        <v>44344</v>
      </c>
      <c r="AL31" s="129"/>
      <c r="AM31" s="129">
        <f t="shared" si="14"/>
        <v>44375</v>
      </c>
      <c r="AN31" s="129"/>
      <c r="AO31" s="129"/>
      <c r="AP31" s="129">
        <f t="shared" si="15"/>
        <v>44405</v>
      </c>
      <c r="AQ31" s="129"/>
      <c r="AR31" s="129">
        <f t="shared" si="16"/>
        <v>44436</v>
      </c>
      <c r="AS31" s="129"/>
      <c r="AT31" s="129">
        <f t="shared" si="17"/>
        <v>44467</v>
      </c>
      <c r="AU31" s="129"/>
      <c r="AV31" s="129"/>
      <c r="AW31" s="129"/>
      <c r="AX31" s="129"/>
      <c r="AY31" s="129">
        <f t="shared" si="18"/>
        <v>44497</v>
      </c>
      <c r="AZ31" s="129"/>
      <c r="BA31" s="129">
        <f t="shared" si="19"/>
        <v>44528</v>
      </c>
      <c r="BB31" s="129"/>
      <c r="BC31" s="129">
        <f t="shared" si="20"/>
        <v>44558</v>
      </c>
      <c r="BD31" s="129"/>
      <c r="BE31" s="129"/>
      <c r="BF31" s="129">
        <f t="shared" si="21"/>
        <v>44589</v>
      </c>
      <c r="BG31" s="129"/>
      <c r="BH31" s="129">
        <f t="shared" si="22"/>
        <v>44620</v>
      </c>
      <c r="BI31" s="129"/>
      <c r="BJ31" s="129">
        <f t="shared" si="23"/>
        <v>44648</v>
      </c>
    </row>
    <row r="32" spans="1:62" s="128" customFormat="1" ht="27" customHeight="1" x14ac:dyDescent="0.4">
      <c r="A32" s="130">
        <v>29</v>
      </c>
      <c r="B32" s="284">
        <f t="shared" si="0"/>
        <v>44315</v>
      </c>
      <c r="C32" s="139" t="s">
        <v>17</v>
      </c>
      <c r="D32" s="284">
        <f t="shared" si="1"/>
        <v>44345</v>
      </c>
      <c r="E32" s="133" t="s">
        <v>263</v>
      </c>
      <c r="F32" s="284">
        <f t="shared" si="2"/>
        <v>44376</v>
      </c>
      <c r="G32" s="139"/>
      <c r="H32" s="134">
        <v>29</v>
      </c>
      <c r="I32" s="283">
        <f t="shared" si="3"/>
        <v>44406</v>
      </c>
      <c r="J32" s="195"/>
      <c r="K32" s="284">
        <f t="shared" si="4"/>
        <v>44437</v>
      </c>
      <c r="L32" s="139"/>
      <c r="M32" s="284">
        <f t="shared" si="5"/>
        <v>44468</v>
      </c>
      <c r="N32" s="147"/>
      <c r="O32" s="134">
        <v>29</v>
      </c>
      <c r="P32" s="123"/>
      <c r="Q32" s="134">
        <v>29</v>
      </c>
      <c r="R32" s="284">
        <f t="shared" si="6"/>
        <v>44498</v>
      </c>
      <c r="S32" s="139"/>
      <c r="T32" s="284">
        <f t="shared" si="7"/>
        <v>44529</v>
      </c>
      <c r="U32" s="133"/>
      <c r="V32" s="283">
        <f t="shared" si="8"/>
        <v>44559</v>
      </c>
      <c r="W32" s="256"/>
      <c r="X32" s="134">
        <v>29</v>
      </c>
      <c r="Y32" s="284">
        <f t="shared" si="9"/>
        <v>44590</v>
      </c>
      <c r="Z32" s="133"/>
      <c r="AA32" s="443" t="str">
        <f>IF(BH32&lt;&gt;"",BH32,"")</f>
        <v/>
      </c>
      <c r="AB32" s="444"/>
      <c r="AC32" s="283">
        <f t="shared" si="11"/>
        <v>44649</v>
      </c>
      <c r="AD32" s="256"/>
      <c r="AE32" s="138">
        <v>29</v>
      </c>
      <c r="AI32" s="129">
        <f t="shared" si="12"/>
        <v>44315</v>
      </c>
      <c r="AJ32" s="129"/>
      <c r="AK32" s="129">
        <f t="shared" si="13"/>
        <v>44345</v>
      </c>
      <c r="AL32" s="129"/>
      <c r="AM32" s="129">
        <f t="shared" si="14"/>
        <v>44376</v>
      </c>
      <c r="AN32" s="129"/>
      <c r="AO32" s="129"/>
      <c r="AP32" s="129">
        <f t="shared" si="15"/>
        <v>44406</v>
      </c>
      <c r="AQ32" s="129"/>
      <c r="AR32" s="129">
        <f t="shared" si="16"/>
        <v>44437</v>
      </c>
      <c r="AS32" s="129"/>
      <c r="AT32" s="129">
        <f t="shared" si="17"/>
        <v>44468</v>
      </c>
      <c r="AU32" s="129"/>
      <c r="AV32" s="129"/>
      <c r="AW32" s="129"/>
      <c r="AX32" s="129"/>
      <c r="AY32" s="129">
        <f t="shared" si="18"/>
        <v>44498</v>
      </c>
      <c r="AZ32" s="129"/>
      <c r="BA32" s="129">
        <f t="shared" si="19"/>
        <v>44529</v>
      </c>
      <c r="BB32" s="129"/>
      <c r="BC32" s="129">
        <f t="shared" si="20"/>
        <v>44559</v>
      </c>
      <c r="BD32" s="129"/>
      <c r="BE32" s="129"/>
      <c r="BF32" s="129">
        <f t="shared" si="21"/>
        <v>44590</v>
      </c>
      <c r="BG32" s="129"/>
      <c r="BH32" s="129" t="str">
        <f>IF(MONTH(BH31)=MONTH(BH33),BH33,"")</f>
        <v/>
      </c>
      <c r="BI32" s="129"/>
      <c r="BJ32" s="129">
        <f t="shared" si="23"/>
        <v>44649</v>
      </c>
    </row>
    <row r="33" spans="1:62" s="128" customFormat="1" ht="27" customHeight="1" x14ac:dyDescent="0.4">
      <c r="A33" s="155">
        <v>30</v>
      </c>
      <c r="B33" s="295">
        <f t="shared" si="0"/>
        <v>44316</v>
      </c>
      <c r="C33" s="203" t="s">
        <v>135</v>
      </c>
      <c r="D33" s="320">
        <f t="shared" si="1"/>
        <v>44346</v>
      </c>
      <c r="E33" s="321"/>
      <c r="F33" s="295">
        <f t="shared" si="2"/>
        <v>44377</v>
      </c>
      <c r="G33" s="253"/>
      <c r="H33" s="196">
        <v>30</v>
      </c>
      <c r="I33" s="322">
        <f t="shared" si="3"/>
        <v>44407</v>
      </c>
      <c r="J33" s="323"/>
      <c r="K33" s="324">
        <f t="shared" si="4"/>
        <v>44438</v>
      </c>
      <c r="L33" s="325"/>
      <c r="M33" s="295">
        <f t="shared" si="5"/>
        <v>44469</v>
      </c>
      <c r="N33" s="326" t="s">
        <v>172</v>
      </c>
      <c r="O33" s="159">
        <v>30</v>
      </c>
      <c r="P33" s="186"/>
      <c r="Q33" s="196">
        <v>30</v>
      </c>
      <c r="R33" s="324">
        <f t="shared" si="6"/>
        <v>44499</v>
      </c>
      <c r="S33" s="185"/>
      <c r="T33" s="327">
        <f t="shared" si="7"/>
        <v>44530</v>
      </c>
      <c r="U33" s="139"/>
      <c r="V33" s="328">
        <f t="shared" si="8"/>
        <v>44560</v>
      </c>
      <c r="W33" s="329"/>
      <c r="X33" s="159">
        <v>30</v>
      </c>
      <c r="Y33" s="330">
        <f t="shared" si="9"/>
        <v>44591</v>
      </c>
      <c r="Z33" s="185"/>
      <c r="AA33" s="441"/>
      <c r="AB33" s="442"/>
      <c r="AC33" s="331">
        <f t="shared" si="11"/>
        <v>44650</v>
      </c>
      <c r="AD33" s="329"/>
      <c r="AE33" s="215">
        <v>30</v>
      </c>
      <c r="AI33" s="129">
        <f t="shared" si="12"/>
        <v>44316</v>
      </c>
      <c r="AJ33" s="129"/>
      <c r="AK33" s="129">
        <f t="shared" si="13"/>
        <v>44346</v>
      </c>
      <c r="AL33" s="129"/>
      <c r="AM33" s="129">
        <f t="shared" si="14"/>
        <v>44377</v>
      </c>
      <c r="AN33" s="129"/>
      <c r="AO33" s="129"/>
      <c r="AP33" s="129">
        <f t="shared" si="15"/>
        <v>44407</v>
      </c>
      <c r="AQ33" s="129"/>
      <c r="AR33" s="129">
        <f t="shared" si="16"/>
        <v>44438</v>
      </c>
      <c r="AS33" s="129"/>
      <c r="AT33" s="129">
        <f t="shared" si="17"/>
        <v>44469</v>
      </c>
      <c r="AU33" s="129"/>
      <c r="AV33" s="129"/>
      <c r="AW33" s="129"/>
      <c r="AX33" s="129"/>
      <c r="AY33" s="129">
        <f t="shared" si="18"/>
        <v>44499</v>
      </c>
      <c r="AZ33" s="129"/>
      <c r="BA33" s="129">
        <f t="shared" si="19"/>
        <v>44530</v>
      </c>
      <c r="BB33" s="129"/>
      <c r="BC33" s="129">
        <f t="shared" si="20"/>
        <v>44560</v>
      </c>
      <c r="BD33" s="129"/>
      <c r="BE33" s="129"/>
      <c r="BF33" s="129">
        <f t="shared" si="21"/>
        <v>44591</v>
      </c>
      <c r="BG33" s="129"/>
      <c r="BH33" s="129">
        <f>BH31+1</f>
        <v>44621</v>
      </c>
      <c r="BI33" s="129"/>
      <c r="BJ33" s="129">
        <f t="shared" si="23"/>
        <v>44650</v>
      </c>
    </row>
    <row r="34" spans="1:62" s="128" customFormat="1" ht="27" customHeight="1" thickBot="1" x14ac:dyDescent="0.45">
      <c r="A34" s="216">
        <v>31</v>
      </c>
      <c r="B34" s="435"/>
      <c r="C34" s="436"/>
      <c r="D34" s="332">
        <f t="shared" si="1"/>
        <v>44347</v>
      </c>
      <c r="E34" s="333"/>
      <c r="F34" s="437"/>
      <c r="G34" s="438"/>
      <c r="H34" s="219">
        <v>31</v>
      </c>
      <c r="I34" s="334">
        <f t="shared" si="3"/>
        <v>44408</v>
      </c>
      <c r="J34" s="335"/>
      <c r="K34" s="336">
        <f t="shared" si="4"/>
        <v>44439</v>
      </c>
      <c r="L34" s="337"/>
      <c r="M34" s="437"/>
      <c r="N34" s="438"/>
      <c r="O34" s="224">
        <v>31</v>
      </c>
      <c r="P34" s="225"/>
      <c r="Q34" s="219">
        <v>31</v>
      </c>
      <c r="R34" s="336">
        <f t="shared" si="6"/>
        <v>44500</v>
      </c>
      <c r="S34" s="338" t="s">
        <v>83</v>
      </c>
      <c r="T34" s="439"/>
      <c r="U34" s="440"/>
      <c r="V34" s="339">
        <f t="shared" si="8"/>
        <v>44561</v>
      </c>
      <c r="W34" s="340"/>
      <c r="X34" s="224">
        <v>31</v>
      </c>
      <c r="Y34" s="332">
        <f t="shared" si="9"/>
        <v>44592</v>
      </c>
      <c r="Z34" s="337"/>
      <c r="AA34" s="439"/>
      <c r="AB34" s="440"/>
      <c r="AC34" s="339">
        <f t="shared" si="11"/>
        <v>44651</v>
      </c>
      <c r="AD34" s="340"/>
      <c r="AE34" s="230">
        <v>31</v>
      </c>
      <c r="AI34" s="129"/>
      <c r="AJ34" s="129"/>
      <c r="AK34" s="129">
        <f t="shared" si="13"/>
        <v>44347</v>
      </c>
      <c r="AL34" s="129"/>
      <c r="AM34" s="129"/>
      <c r="AN34" s="129"/>
      <c r="AO34" s="129"/>
      <c r="AP34" s="129">
        <f t="shared" si="15"/>
        <v>44408</v>
      </c>
      <c r="AQ34" s="129"/>
      <c r="AR34" s="129">
        <f t="shared" si="16"/>
        <v>44439</v>
      </c>
      <c r="AS34" s="129"/>
      <c r="AT34" s="129"/>
      <c r="AU34" s="129"/>
      <c r="AV34" s="129"/>
      <c r="AW34" s="129"/>
      <c r="AX34" s="129"/>
      <c r="AY34" s="129">
        <f t="shared" si="18"/>
        <v>44500</v>
      </c>
      <c r="AZ34" s="129"/>
      <c r="BA34" s="129"/>
      <c r="BB34" s="129"/>
      <c r="BC34" s="129">
        <f t="shared" si="20"/>
        <v>44561</v>
      </c>
      <c r="BD34" s="129"/>
      <c r="BE34" s="129"/>
      <c r="BF34" s="129">
        <f t="shared" si="21"/>
        <v>44592</v>
      </c>
      <c r="BG34" s="129"/>
      <c r="BH34" s="129"/>
      <c r="BI34" s="129"/>
      <c r="BJ34" s="129">
        <f t="shared" si="23"/>
        <v>44651</v>
      </c>
    </row>
    <row r="35" spans="1:62" x14ac:dyDescent="0.4">
      <c r="A35" s="231"/>
      <c r="B35" s="232" t="s">
        <v>136</v>
      </c>
      <c r="C35" s="233"/>
      <c r="D35" s="234"/>
      <c r="E35" s="235"/>
      <c r="F35" s="234"/>
      <c r="G35" s="235"/>
      <c r="H35" s="236"/>
      <c r="I35" s="234"/>
      <c r="J35" s="237" t="s">
        <v>150</v>
      </c>
      <c r="K35" s="238"/>
      <c r="L35" s="235"/>
      <c r="M35" s="234"/>
      <c r="N35" s="235"/>
      <c r="O35" s="236"/>
      <c r="P35" s="123"/>
      <c r="Q35" s="236"/>
      <c r="R35" s="234"/>
      <c r="S35" s="235"/>
      <c r="T35" s="234"/>
      <c r="U35" s="235"/>
      <c r="V35" s="234"/>
      <c r="W35" s="239" t="s">
        <v>142</v>
      </c>
      <c r="X35" s="236"/>
      <c r="Y35" s="234"/>
      <c r="Z35" s="235"/>
      <c r="AA35" s="234"/>
      <c r="AB35" s="235"/>
      <c r="AC35" s="427" t="s">
        <v>153</v>
      </c>
      <c r="AD35" s="428"/>
      <c r="AE35" s="236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</row>
    <row r="36" spans="1:62" x14ac:dyDescent="0.4">
      <c r="A36" s="241"/>
      <c r="B36" s="242"/>
      <c r="C36" s="243" t="s">
        <v>141</v>
      </c>
      <c r="D36" s="244"/>
      <c r="E36" s="245" t="s">
        <v>141</v>
      </c>
      <c r="F36" s="244"/>
      <c r="G36" s="245" t="s">
        <v>138</v>
      </c>
      <c r="H36" s="163"/>
      <c r="I36" s="244"/>
      <c r="J36" s="245" t="s">
        <v>139</v>
      </c>
      <c r="K36" s="244"/>
      <c r="L36" s="245" t="s">
        <v>140</v>
      </c>
      <c r="M36" s="244"/>
      <c r="N36" s="245" t="s">
        <v>151</v>
      </c>
      <c r="O36" s="163"/>
      <c r="P36" s="246"/>
      <c r="Q36" s="163"/>
      <c r="R36" s="244"/>
      <c r="S36" s="245" t="s">
        <v>138</v>
      </c>
      <c r="T36" s="244"/>
      <c r="U36" s="245" t="s">
        <v>143</v>
      </c>
      <c r="V36" s="244"/>
      <c r="W36" s="245" t="s">
        <v>152</v>
      </c>
      <c r="X36" s="163"/>
      <c r="Y36" s="244"/>
      <c r="Z36" s="245" t="s">
        <v>137</v>
      </c>
      <c r="AA36" s="244"/>
      <c r="AB36" s="245" t="s">
        <v>141</v>
      </c>
      <c r="AC36" s="429" t="s">
        <v>154</v>
      </c>
      <c r="AD36" s="430"/>
      <c r="AE36" s="163"/>
    </row>
    <row r="37" spans="1:62" x14ac:dyDescent="0.4">
      <c r="C37" s="248">
        <f>初期設定!L5</f>
        <v>18</v>
      </c>
      <c r="E37" s="250">
        <v>21</v>
      </c>
      <c r="G37" s="250">
        <f>初期設定!L7</f>
        <v>22</v>
      </c>
      <c r="J37" s="250">
        <f>初期設定!L8</f>
        <v>14</v>
      </c>
      <c r="L37" s="250">
        <f>初期設定!L9</f>
        <v>5</v>
      </c>
      <c r="N37" s="250">
        <f>初期設定!L10</f>
        <v>20</v>
      </c>
      <c r="S37" s="250">
        <v>22</v>
      </c>
      <c r="U37" s="250">
        <f>初期設定!L12</f>
        <v>19</v>
      </c>
      <c r="W37" s="250">
        <f>初期設定!L13</f>
        <v>17</v>
      </c>
      <c r="Z37" s="250">
        <v>17</v>
      </c>
      <c r="AB37" s="250">
        <v>19</v>
      </c>
      <c r="AD37" s="250">
        <f>初期設定!L16</f>
        <v>16</v>
      </c>
      <c r="AF37" s="250"/>
      <c r="AG37" s="250"/>
    </row>
    <row r="38" spans="1:62" x14ac:dyDescent="0.4">
      <c r="J38" s="250">
        <f>SUM(C37:J37)</f>
        <v>75</v>
      </c>
      <c r="W38" s="250">
        <f>SUM(L37:W37)</f>
        <v>83</v>
      </c>
      <c r="AD38" s="250">
        <f>SUM(Z37:AD37)</f>
        <v>52</v>
      </c>
      <c r="AF38" s="250">
        <f>SUM(C37:AB37,AD37)</f>
        <v>210</v>
      </c>
      <c r="AG38" s="250" t="s">
        <v>144</v>
      </c>
    </row>
    <row r="40" spans="1:62" x14ac:dyDescent="0.4">
      <c r="AD40" s="251"/>
    </row>
    <row r="42" spans="1:62" x14ac:dyDescent="0.4">
      <c r="P42" s="252"/>
    </row>
    <row r="43" spans="1:62" x14ac:dyDescent="0.4">
      <c r="P43" s="252"/>
    </row>
  </sheetData>
  <mergeCells count="34">
    <mergeCell ref="D1:F1"/>
    <mergeCell ref="N1:Z1"/>
    <mergeCell ref="B2:C2"/>
    <mergeCell ref="D2:E2"/>
    <mergeCell ref="F2:G2"/>
    <mergeCell ref="I2:J2"/>
    <mergeCell ref="M2:N2"/>
    <mergeCell ref="R2:S2"/>
    <mergeCell ref="T2:U2"/>
    <mergeCell ref="V2:W2"/>
    <mergeCell ref="AA32:AB32"/>
    <mergeCell ref="Y2:Z2"/>
    <mergeCell ref="AA2:AB2"/>
    <mergeCell ref="AC2:AD2"/>
    <mergeCell ref="B3:C3"/>
    <mergeCell ref="D3:E3"/>
    <mergeCell ref="F3:G3"/>
    <mergeCell ref="I3:J3"/>
    <mergeCell ref="K3:L3"/>
    <mergeCell ref="M3:N3"/>
    <mergeCell ref="R3:S3"/>
    <mergeCell ref="T3:U3"/>
    <mergeCell ref="V3:W3"/>
    <mergeCell ref="Y3:Z3"/>
    <mergeCell ref="AA3:AB3"/>
    <mergeCell ref="AC3:AD3"/>
    <mergeCell ref="AC35:AD35"/>
    <mergeCell ref="AC36:AD36"/>
    <mergeCell ref="AA33:AB33"/>
    <mergeCell ref="B34:C34"/>
    <mergeCell ref="F34:G34"/>
    <mergeCell ref="M34:N34"/>
    <mergeCell ref="T34:U34"/>
    <mergeCell ref="AA34:AB34"/>
  </mergeCells>
  <phoneticPr fontId="3"/>
  <conditionalFormatting sqref="M34:N34 O4:Q34 H4:H34 T34:U34 B34:C34 AA33:AB34 F34:G34 X4:X34">
    <cfRule type="containsText" dxfId="54" priority="13" stopIfTrue="1" operator="containsText" text="日">
      <formula>NOT(ISERROR(SEARCH("日",B4)))</formula>
    </cfRule>
    <cfRule type="containsText" dxfId="53" priority="14" stopIfTrue="1" operator="containsText" text="土">
      <formula>NOT(ISERROR(SEARCH("土",B4)))</formula>
    </cfRule>
  </conditionalFormatting>
  <conditionalFormatting sqref="M4:M33 F4:F33 D4:D34 B4:B33 T4:T33 V4:V34 Y4:Y34 AA4:AA31 AC4:AC34 K4:K34 I4 I6:I22 R4:R34 I24:I34">
    <cfRule type="expression" dxfId="52" priority="15" stopIfTrue="1">
      <formula>COUNTIF(登校日,AI4)&gt;0</formula>
    </cfRule>
    <cfRule type="expression" dxfId="51" priority="16" stopIfTrue="1">
      <formula>OR(WEEKDAY(AI4)=1,WEEKDAY(AI4)=7)</formula>
    </cfRule>
    <cfRule type="expression" dxfId="50" priority="17" stopIfTrue="1">
      <formula>COUNTIF(祝日一覧,AI4)&gt;0</formula>
    </cfRule>
  </conditionalFormatting>
  <conditionalFormatting sqref="S4:S24 C4:C9 J6:J9 N4:N5 L4:L34 AD4:AD34 S26:S34 W4:W34 U4:U33 E4:E34 G4:G33 Z4:Z34 AB4:AB31 J24:J34 C22:C23 C25:C33 C14:C20 N7:N8 N12:N33 J13:J22 J11">
    <cfRule type="expression" dxfId="49" priority="18" stopIfTrue="1">
      <formula>COUNTIF(登校日,AI4)&gt;0</formula>
    </cfRule>
    <cfRule type="expression" dxfId="48" priority="19" stopIfTrue="1">
      <formula>OR(WEEKDAY(AI4)=1,WEEKDAY(AI4)=7)</formula>
    </cfRule>
    <cfRule type="expression" dxfId="47" priority="20" stopIfTrue="1">
      <formula>COUNTIF(祝日一覧,AI4)&gt;0</formula>
    </cfRule>
  </conditionalFormatting>
  <conditionalFormatting sqref="S25">
    <cfRule type="expression" dxfId="46" priority="10" stopIfTrue="1">
      <formula>COUNTIF(登校日,AY25)&gt;0</formula>
    </cfRule>
    <cfRule type="expression" dxfId="45" priority="11" stopIfTrue="1">
      <formula>OR(WEEKDAY(AY25)=1,WEEKDAY(AY25)=7)</formula>
    </cfRule>
    <cfRule type="expression" dxfId="44" priority="12" stopIfTrue="1">
      <formula>COUNTIF(祝日一覧,AY25)&gt;0</formula>
    </cfRule>
  </conditionalFormatting>
  <conditionalFormatting sqref="J4">
    <cfRule type="expression" dxfId="43" priority="7" stopIfTrue="1">
      <formula>COUNTIF(登校日,AP4)&gt;0</formula>
    </cfRule>
    <cfRule type="expression" dxfId="42" priority="8" stopIfTrue="1">
      <formula>OR(WEEKDAY(AP4)=1,WEEKDAY(AP4)=7)</formula>
    </cfRule>
    <cfRule type="expression" dxfId="41" priority="9" stopIfTrue="1">
      <formula>COUNTIF(祝日一覧,AP4)&gt;0</formula>
    </cfRule>
  </conditionalFormatting>
  <conditionalFormatting sqref="C10:C11 J10">
    <cfRule type="expression" dxfId="40" priority="21" stopIfTrue="1">
      <formula>COUNTIF(登校日,AI12)&gt;0</formula>
    </cfRule>
    <cfRule type="expression" dxfId="39" priority="22" stopIfTrue="1">
      <formula>OR(WEEKDAY(AI12)=1,WEEKDAY(AI12)=7)</formula>
    </cfRule>
    <cfRule type="expression" dxfId="38" priority="23" stopIfTrue="1">
      <formula>COUNTIF(祝日一覧,AI12)&gt;0</formula>
    </cfRule>
  </conditionalFormatting>
  <conditionalFormatting sqref="C21">
    <cfRule type="expression" dxfId="37" priority="24" stopIfTrue="1">
      <formula>COUNTIF(登校日,AI24)&gt;0</formula>
    </cfRule>
    <cfRule type="expression" dxfId="36" priority="25" stopIfTrue="1">
      <formula>OR(WEEKDAY(AI24)=1,WEEKDAY(AI24)=7)</formula>
    </cfRule>
    <cfRule type="expression" dxfId="35" priority="26" stopIfTrue="1">
      <formula>COUNTIF(祝日一覧,AI24)&gt;0</formula>
    </cfRule>
  </conditionalFormatting>
  <conditionalFormatting sqref="C24">
    <cfRule type="expression" dxfId="34" priority="4" stopIfTrue="1">
      <formula>COUNTIF(登校日,AI24)&gt;0</formula>
    </cfRule>
    <cfRule type="expression" dxfId="33" priority="5" stopIfTrue="1">
      <formula>OR(WEEKDAY(AI24)=1,WEEKDAY(AI24)=7)</formula>
    </cfRule>
    <cfRule type="expression" dxfId="32" priority="6" stopIfTrue="1">
      <formula>COUNTIF(祝日一覧,AI24)&gt;0</formula>
    </cfRule>
  </conditionalFormatting>
  <conditionalFormatting sqref="N11">
    <cfRule type="expression" dxfId="31" priority="27" stopIfTrue="1">
      <formula>COUNTIF(登校日,AT10)&gt;0</formula>
    </cfRule>
    <cfRule type="expression" dxfId="30" priority="28" stopIfTrue="1">
      <formula>OR(WEEKDAY(AT10)=1,WEEKDAY(AT10)=7)</formula>
    </cfRule>
    <cfRule type="expression" dxfId="29" priority="29" stopIfTrue="1">
      <formula>COUNTIF(祝日一覧,AT10)&gt;0</formula>
    </cfRule>
  </conditionalFormatting>
  <conditionalFormatting sqref="N9">
    <cfRule type="expression" dxfId="28" priority="1" stopIfTrue="1">
      <formula>COUNTIF(登校日,AT9)&gt;0</formula>
    </cfRule>
    <cfRule type="expression" dxfId="27" priority="2" stopIfTrue="1">
      <formula>OR(WEEKDAY(AT9)=1,WEEKDAY(AT9)=7)</formula>
    </cfRule>
    <cfRule type="expression" dxfId="26" priority="3" stopIfTrue="1">
      <formula>COUNTIF(祝日一覧,AT9)&gt;0</formula>
    </cfRule>
  </conditionalFormatting>
  <pageMargins left="0.51181102362204722" right="0.19685039370078741" top="0.27559055118110237" bottom="0.31496062992125984" header="0.19685039370078741" footer="0.31496062992125984"/>
  <pageSetup paperSize="12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topLeftCell="B15" zoomScaleNormal="100" zoomScaleSheetLayoutView="100" workbookViewId="0">
      <selection activeCell="J30" sqref="J30"/>
    </sheetView>
  </sheetViews>
  <sheetFormatPr defaultColWidth="9" defaultRowHeight="13.5" x14ac:dyDescent="0.4"/>
  <cols>
    <col min="1" max="2" width="2.5" style="247" customWidth="1"/>
    <col min="3" max="3" width="13.375" style="248" customWidth="1"/>
    <col min="4" max="4" width="2.5" style="249" customWidth="1"/>
    <col min="5" max="5" width="13.375" style="250" customWidth="1"/>
    <col min="6" max="6" width="2.5" style="249" customWidth="1"/>
    <col min="7" max="7" width="13.375" style="250" customWidth="1"/>
    <col min="8" max="8" width="2.875" style="249" customWidth="1"/>
    <col min="9" max="9" width="2.5" style="249" customWidth="1"/>
    <col min="10" max="10" width="13.375" style="250" customWidth="1"/>
    <col min="11" max="11" width="2.5" style="249" customWidth="1"/>
    <col min="12" max="12" width="13.375" style="250" customWidth="1"/>
    <col min="13" max="13" width="2.5" style="249" customWidth="1"/>
    <col min="14" max="14" width="13.375" style="250" customWidth="1"/>
    <col min="15" max="15" width="2.75" style="249" customWidth="1"/>
    <col min="16" max="16" width="1.25" style="250" hidden="1" customWidth="1"/>
    <col min="17" max="17" width="2.875" style="249" customWidth="1"/>
    <col min="18" max="18" width="2.5" style="249" customWidth="1"/>
    <col min="19" max="19" width="13.375" style="250" customWidth="1"/>
    <col min="20" max="20" width="2.5" style="249" customWidth="1"/>
    <col min="21" max="21" width="13.375" style="250" customWidth="1"/>
    <col min="22" max="22" width="2.5" style="249" customWidth="1"/>
    <col min="23" max="23" width="13.375" style="250" customWidth="1"/>
    <col min="24" max="24" width="2.875" style="249" customWidth="1"/>
    <col min="25" max="25" width="2.5" style="249" customWidth="1"/>
    <col min="26" max="26" width="13.375" style="250" customWidth="1"/>
    <col min="27" max="27" width="2.5" style="249" customWidth="1"/>
    <col min="28" max="28" width="13.375" style="250" customWidth="1"/>
    <col min="29" max="29" width="2.5" style="249" customWidth="1"/>
    <col min="30" max="30" width="13.375" style="250" customWidth="1"/>
    <col min="31" max="31" width="2.875" style="249" customWidth="1"/>
    <col min="32" max="32" width="9" style="240"/>
    <col min="33" max="34" width="10" style="240" bestFit="1" customWidth="1"/>
    <col min="35" max="35" width="12.5" style="240" customWidth="1"/>
    <col min="36" max="36" width="1.875" style="240" customWidth="1"/>
    <col min="37" max="37" width="12.5" style="240" customWidth="1"/>
    <col min="38" max="38" width="1.875" style="240" customWidth="1"/>
    <col min="39" max="39" width="12.5" style="240" customWidth="1"/>
    <col min="40" max="41" width="1.875" style="240" customWidth="1"/>
    <col min="42" max="42" width="12.5" style="240" customWidth="1"/>
    <col min="43" max="43" width="1.875" style="240" customWidth="1"/>
    <col min="44" max="44" width="12.5" style="240" customWidth="1"/>
    <col min="45" max="45" width="1.875" style="240" customWidth="1"/>
    <col min="46" max="46" width="12.5" style="240" customWidth="1"/>
    <col min="47" max="50" width="1.875" style="240" customWidth="1"/>
    <col min="51" max="51" width="12.5" style="240" customWidth="1"/>
    <col min="52" max="52" width="1.875" style="240" customWidth="1"/>
    <col min="53" max="53" width="12.5" style="240" customWidth="1"/>
    <col min="54" max="54" width="1.875" style="240" customWidth="1"/>
    <col min="55" max="55" width="12.5" style="240" customWidth="1"/>
    <col min="56" max="57" width="1.875" style="240" customWidth="1"/>
    <col min="58" max="58" width="12.5" style="240" customWidth="1"/>
    <col min="59" max="59" width="1.875" style="240" customWidth="1"/>
    <col min="60" max="60" width="12.5" style="240" customWidth="1"/>
    <col min="61" max="61" width="1.875" style="240" customWidth="1"/>
    <col min="62" max="62" width="12.5" style="240" customWidth="1"/>
    <col min="63" max="16384" width="9" style="240"/>
  </cols>
  <sheetData>
    <row r="1" spans="1:62" s="100" customFormat="1" ht="34.5" customHeight="1" thickBot="1" x14ac:dyDescent="0.2">
      <c r="A1" s="93"/>
      <c r="B1" s="94"/>
      <c r="C1" s="95"/>
      <c r="D1" s="417">
        <f>DATE(初期設定!$C3,4,1)</f>
        <v>44287</v>
      </c>
      <c r="E1" s="417"/>
      <c r="F1" s="417"/>
      <c r="G1" s="93" t="s">
        <v>57</v>
      </c>
      <c r="H1" s="93"/>
      <c r="I1" s="96"/>
      <c r="J1" s="97"/>
      <c r="K1" s="96"/>
      <c r="L1" s="448" t="s">
        <v>236</v>
      </c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96"/>
      <c r="AB1" s="97"/>
      <c r="AC1" s="98"/>
      <c r="AD1" s="99">
        <f ca="1">NOW()</f>
        <v>44292.470616666666</v>
      </c>
      <c r="AE1" s="93"/>
    </row>
    <row r="2" spans="1:62" s="100" customFormat="1" ht="14.25" x14ac:dyDescent="0.4">
      <c r="A2" s="101"/>
      <c r="B2" s="418">
        <f>DATE(初期設定!$C3,4,1)</f>
        <v>44287</v>
      </c>
      <c r="C2" s="419"/>
      <c r="D2" s="420"/>
      <c r="E2" s="421"/>
      <c r="F2" s="420"/>
      <c r="G2" s="421"/>
      <c r="H2" s="102"/>
      <c r="I2" s="420"/>
      <c r="J2" s="421"/>
      <c r="K2" s="270"/>
      <c r="L2" s="271"/>
      <c r="M2" s="420"/>
      <c r="N2" s="421"/>
      <c r="O2" s="102"/>
      <c r="P2" s="105"/>
      <c r="Q2" s="102"/>
      <c r="R2" s="420"/>
      <c r="S2" s="421"/>
      <c r="T2" s="420"/>
      <c r="U2" s="421"/>
      <c r="V2" s="420"/>
      <c r="W2" s="421"/>
      <c r="X2" s="102"/>
      <c r="Y2" s="418">
        <f>DATE(初期設定!$C3,13,1)</f>
        <v>44562</v>
      </c>
      <c r="Z2" s="419"/>
      <c r="AA2" s="420"/>
      <c r="AB2" s="421"/>
      <c r="AC2" s="415"/>
      <c r="AD2" s="416"/>
      <c r="AE2" s="106"/>
    </row>
    <row r="3" spans="1:62" s="111" customFormat="1" ht="21" customHeight="1" x14ac:dyDescent="0.4">
      <c r="A3" s="107"/>
      <c r="B3" s="425">
        <f>DATE(初期設定!$C3,4,1)</f>
        <v>44287</v>
      </c>
      <c r="C3" s="426"/>
      <c r="D3" s="425">
        <f>DATE(初期設定!$C3,5,1)</f>
        <v>44317</v>
      </c>
      <c r="E3" s="426"/>
      <c r="F3" s="425">
        <f>DATE(初期設定!$C3,6,1)</f>
        <v>44348</v>
      </c>
      <c r="G3" s="426"/>
      <c r="H3" s="108"/>
      <c r="I3" s="425">
        <f>DATE(初期設定!$C3,7,1)</f>
        <v>44378</v>
      </c>
      <c r="J3" s="426"/>
      <c r="K3" s="425">
        <f>DATE(初期設定!$C3,8,1)</f>
        <v>44409</v>
      </c>
      <c r="L3" s="426"/>
      <c r="M3" s="425">
        <f>DATE(初期設定!$C3,9,1)</f>
        <v>44440</v>
      </c>
      <c r="N3" s="426"/>
      <c r="O3" s="108"/>
      <c r="P3" s="109"/>
      <c r="Q3" s="108"/>
      <c r="R3" s="425">
        <f>DATE(初期設定!$C3,10,1)</f>
        <v>44470</v>
      </c>
      <c r="S3" s="426"/>
      <c r="T3" s="425">
        <f>DATE(初期設定!$C3,11,1)</f>
        <v>44501</v>
      </c>
      <c r="U3" s="426"/>
      <c r="V3" s="425">
        <f>DATE(初期設定!$C3,12,1)</f>
        <v>44531</v>
      </c>
      <c r="W3" s="426"/>
      <c r="X3" s="108"/>
      <c r="Y3" s="425">
        <f>DATE(初期設定!$C3,13,1)</f>
        <v>44562</v>
      </c>
      <c r="Z3" s="426"/>
      <c r="AA3" s="425">
        <f>DATE(初期設定!$C3,14,1)</f>
        <v>44593</v>
      </c>
      <c r="AB3" s="426"/>
      <c r="AC3" s="425">
        <f>DATE(初期設定!$C3,15,1)</f>
        <v>44621</v>
      </c>
      <c r="AD3" s="426"/>
      <c r="AE3" s="110"/>
      <c r="AI3" s="112">
        <f>B3</f>
        <v>44287</v>
      </c>
      <c r="AJ3" s="112"/>
      <c r="AK3" s="112">
        <f>D3</f>
        <v>44317</v>
      </c>
      <c r="AL3" s="112"/>
      <c r="AM3" s="112">
        <f>F3</f>
        <v>44348</v>
      </c>
      <c r="AN3" s="112"/>
      <c r="AO3" s="112"/>
      <c r="AP3" s="112">
        <f>I3</f>
        <v>44378</v>
      </c>
      <c r="AQ3" s="112"/>
      <c r="AR3" s="112">
        <f>K3</f>
        <v>44409</v>
      </c>
      <c r="AS3" s="112"/>
      <c r="AT3" s="112">
        <f>M3</f>
        <v>44440</v>
      </c>
      <c r="AU3" s="112"/>
      <c r="AV3" s="112"/>
      <c r="AW3" s="112"/>
      <c r="AX3" s="112"/>
      <c r="AY3" s="112">
        <f>R3</f>
        <v>44470</v>
      </c>
      <c r="AZ3" s="112"/>
      <c r="BA3" s="112">
        <f>T3</f>
        <v>44501</v>
      </c>
      <c r="BB3" s="112"/>
      <c r="BC3" s="112">
        <f>V3</f>
        <v>44531</v>
      </c>
      <c r="BD3" s="112"/>
      <c r="BE3" s="112"/>
      <c r="BF3" s="112">
        <f>Y3</f>
        <v>44562</v>
      </c>
      <c r="BG3" s="112"/>
      <c r="BH3" s="112">
        <f>AA3</f>
        <v>44593</v>
      </c>
      <c r="BI3" s="112"/>
      <c r="BJ3" s="112">
        <f>AC3</f>
        <v>44621</v>
      </c>
    </row>
    <row r="4" spans="1:62" s="128" customFormat="1" ht="27" customHeight="1" x14ac:dyDescent="0.4">
      <c r="A4" s="113">
        <v>1</v>
      </c>
      <c r="B4" s="114">
        <f>AI4</f>
        <v>44287</v>
      </c>
      <c r="C4" s="115" t="s">
        <v>58</v>
      </c>
      <c r="D4" s="116">
        <f>AK4</f>
        <v>44317</v>
      </c>
      <c r="E4" s="117" t="s">
        <v>157</v>
      </c>
      <c r="F4" s="116">
        <f>AM4</f>
        <v>44348</v>
      </c>
      <c r="G4" s="262" t="s">
        <v>59</v>
      </c>
      <c r="H4" s="118">
        <v>1</v>
      </c>
      <c r="I4" s="119">
        <f>AP4</f>
        <v>44378</v>
      </c>
      <c r="J4" s="149" t="s">
        <v>173</v>
      </c>
      <c r="K4" s="114">
        <f>AR4</f>
        <v>44409</v>
      </c>
      <c r="L4" s="265" t="s">
        <v>182</v>
      </c>
      <c r="M4" s="116">
        <f>AT4</f>
        <v>44440</v>
      </c>
      <c r="N4" s="122" t="s">
        <v>69</v>
      </c>
      <c r="O4" s="118">
        <v>1</v>
      </c>
      <c r="P4" s="123"/>
      <c r="Q4" s="118">
        <v>1</v>
      </c>
      <c r="R4" s="116">
        <f>AY4</f>
        <v>44470</v>
      </c>
      <c r="S4" s="117" t="s">
        <v>230</v>
      </c>
      <c r="T4" s="116">
        <f>BA4</f>
        <v>44501</v>
      </c>
      <c r="U4" s="117"/>
      <c r="V4" s="116">
        <f>BC4</f>
        <v>44531</v>
      </c>
      <c r="W4" s="117"/>
      <c r="X4" s="118">
        <v>1</v>
      </c>
      <c r="Y4" s="114">
        <f>BF4</f>
        <v>44562</v>
      </c>
      <c r="Z4" s="124" t="s">
        <v>61</v>
      </c>
      <c r="AA4" s="125">
        <f>BH4</f>
        <v>44593</v>
      </c>
      <c r="AB4" s="126" t="s">
        <v>217</v>
      </c>
      <c r="AC4" s="116">
        <f>BJ4</f>
        <v>44621</v>
      </c>
      <c r="AD4" s="117" t="s">
        <v>62</v>
      </c>
      <c r="AE4" s="127">
        <v>1</v>
      </c>
      <c r="AI4" s="129">
        <f>AI3</f>
        <v>44287</v>
      </c>
      <c r="AJ4" s="129"/>
      <c r="AK4" s="129">
        <f>AK3</f>
        <v>44317</v>
      </c>
      <c r="AL4" s="129"/>
      <c r="AM4" s="129">
        <f>AM3</f>
        <v>44348</v>
      </c>
      <c r="AN4" s="129"/>
      <c r="AO4" s="129"/>
      <c r="AP4" s="129">
        <f>AP3</f>
        <v>44378</v>
      </c>
      <c r="AQ4" s="129"/>
      <c r="AR4" s="129">
        <f>AR3</f>
        <v>44409</v>
      </c>
      <c r="AS4" s="129"/>
      <c r="AT4" s="129">
        <f>AT3</f>
        <v>44440</v>
      </c>
      <c r="AU4" s="129"/>
      <c r="AV4" s="129"/>
      <c r="AW4" s="129"/>
      <c r="AX4" s="129"/>
      <c r="AY4" s="129">
        <f>AY3</f>
        <v>44470</v>
      </c>
      <c r="AZ4" s="129"/>
      <c r="BA4" s="129">
        <f>BA3</f>
        <v>44501</v>
      </c>
      <c r="BB4" s="129"/>
      <c r="BC4" s="129">
        <f>BC3</f>
        <v>44531</v>
      </c>
      <c r="BD4" s="129"/>
      <c r="BE4" s="129"/>
      <c r="BF4" s="129">
        <f>BF3</f>
        <v>44562</v>
      </c>
      <c r="BG4" s="129"/>
      <c r="BH4" s="129">
        <f>BH3</f>
        <v>44593</v>
      </c>
      <c r="BI4" s="129"/>
      <c r="BJ4" s="129">
        <f>BJ3</f>
        <v>44621</v>
      </c>
    </row>
    <row r="5" spans="1:62" s="128" customFormat="1" ht="27" customHeight="1" x14ac:dyDescent="0.4">
      <c r="A5" s="130">
        <v>2</v>
      </c>
      <c r="B5" s="114">
        <f t="shared" ref="B5:B33" si="0">AI5</f>
        <v>44288</v>
      </c>
      <c r="C5" s="131"/>
      <c r="D5" s="116">
        <f t="shared" ref="D5:D34" si="1">AK5</f>
        <v>44318</v>
      </c>
      <c r="E5" s="132"/>
      <c r="F5" s="116">
        <f t="shared" ref="F5:F33" si="2">AM5</f>
        <v>44349</v>
      </c>
      <c r="G5" s="133" t="s">
        <v>63</v>
      </c>
      <c r="H5" s="134">
        <v>2</v>
      </c>
      <c r="I5" s="119">
        <f t="shared" ref="I5:I34" si="3">AP5</f>
        <v>44379</v>
      </c>
      <c r="J5" s="261" t="s">
        <v>71</v>
      </c>
      <c r="K5" s="114">
        <f t="shared" ref="K5:K34" si="4">AR5</f>
        <v>44410</v>
      </c>
      <c r="L5" s="121"/>
      <c r="M5" s="116">
        <f t="shared" ref="M5:M33" si="5">AT5</f>
        <v>44441</v>
      </c>
      <c r="N5" s="122" t="s">
        <v>72</v>
      </c>
      <c r="O5" s="134">
        <v>2</v>
      </c>
      <c r="P5" s="135"/>
      <c r="Q5" s="134">
        <v>2</v>
      </c>
      <c r="R5" s="116">
        <f t="shared" ref="R5:R34" si="6">AY5</f>
        <v>44471</v>
      </c>
      <c r="S5" s="262" t="s">
        <v>175</v>
      </c>
      <c r="T5" s="116">
        <f t="shared" ref="T5:T33" si="7">BA5</f>
        <v>44502</v>
      </c>
      <c r="U5" s="132" t="s">
        <v>156</v>
      </c>
      <c r="V5" s="116">
        <f t="shared" ref="V5:V34" si="8">BC5</f>
        <v>44532</v>
      </c>
      <c r="W5" s="133" t="s">
        <v>64</v>
      </c>
      <c r="X5" s="134">
        <v>2</v>
      </c>
      <c r="Y5" s="114">
        <f t="shared" ref="Y5:Y34" si="9">BF5</f>
        <v>44563</v>
      </c>
      <c r="Z5" s="136"/>
      <c r="AA5" s="125">
        <f t="shared" ref="AA5:AA31" si="10">BH5</f>
        <v>44594</v>
      </c>
      <c r="AB5" s="137"/>
      <c r="AC5" s="116">
        <f t="shared" ref="AC5:AC34" si="11">BJ5</f>
        <v>44622</v>
      </c>
      <c r="AD5" s="126"/>
      <c r="AE5" s="138">
        <v>2</v>
      </c>
      <c r="AI5" s="129">
        <f t="shared" ref="AI5:AI33" si="12">AI4+1</f>
        <v>44288</v>
      </c>
      <c r="AJ5" s="129"/>
      <c r="AK5" s="129">
        <f t="shared" ref="AK5:AK34" si="13">AK4+1</f>
        <v>44318</v>
      </c>
      <c r="AL5" s="129"/>
      <c r="AM5" s="129">
        <f t="shared" ref="AM5:AM33" si="14">AM4+1</f>
        <v>44349</v>
      </c>
      <c r="AN5" s="129"/>
      <c r="AO5" s="129"/>
      <c r="AP5" s="129">
        <f t="shared" ref="AP5:AP34" si="15">AP4+1</f>
        <v>44379</v>
      </c>
      <c r="AQ5" s="129"/>
      <c r="AR5" s="129">
        <f t="shared" ref="AR5:AR34" si="16">AR4+1</f>
        <v>44410</v>
      </c>
      <c r="AS5" s="129"/>
      <c r="AT5" s="129">
        <f t="shared" ref="AT5:AT33" si="17">AT4+1</f>
        <v>44441</v>
      </c>
      <c r="AU5" s="129"/>
      <c r="AV5" s="129"/>
      <c r="AW5" s="129"/>
      <c r="AX5" s="129"/>
      <c r="AY5" s="129">
        <f t="shared" ref="AY5:AY34" si="18">AY4+1</f>
        <v>44471</v>
      </c>
      <c r="AZ5" s="129"/>
      <c r="BA5" s="129">
        <f t="shared" ref="BA5:BA33" si="19">BA4+1</f>
        <v>44502</v>
      </c>
      <c r="BB5" s="129"/>
      <c r="BC5" s="129">
        <f t="shared" ref="BC5:BC34" si="20">BC4+1</f>
        <v>44532</v>
      </c>
      <c r="BD5" s="129"/>
      <c r="BE5" s="129"/>
      <c r="BF5" s="129">
        <f t="shared" ref="BF5:BF34" si="21">BF4+1</f>
        <v>44563</v>
      </c>
      <c r="BG5" s="129"/>
      <c r="BH5" s="129">
        <f t="shared" ref="BH5:BH31" si="22">BH4+1</f>
        <v>44594</v>
      </c>
      <c r="BI5" s="129"/>
      <c r="BJ5" s="129">
        <f t="shared" ref="BJ5:BJ34" si="23">BJ4+1</f>
        <v>44622</v>
      </c>
    </row>
    <row r="6" spans="1:62" s="128" customFormat="1" ht="27" customHeight="1" x14ac:dyDescent="0.4">
      <c r="A6" s="130">
        <v>3</v>
      </c>
      <c r="B6" s="114">
        <f t="shared" si="0"/>
        <v>44289</v>
      </c>
      <c r="C6" s="131"/>
      <c r="D6" s="116">
        <f t="shared" si="1"/>
        <v>44319</v>
      </c>
      <c r="E6" s="139" t="s">
        <v>65</v>
      </c>
      <c r="F6" s="116">
        <f t="shared" si="2"/>
        <v>44350</v>
      </c>
      <c r="G6" s="140" t="s">
        <v>66</v>
      </c>
      <c r="H6" s="134">
        <v>3</v>
      </c>
      <c r="I6" s="116">
        <f t="shared" si="3"/>
        <v>44380</v>
      </c>
      <c r="J6" s="267" t="s">
        <v>223</v>
      </c>
      <c r="K6" s="114">
        <f t="shared" si="4"/>
        <v>44411</v>
      </c>
      <c r="L6" s="265" t="s">
        <v>178</v>
      </c>
      <c r="M6" s="116">
        <f t="shared" si="5"/>
        <v>44442</v>
      </c>
      <c r="N6" s="139" t="s">
        <v>75</v>
      </c>
      <c r="O6" s="134">
        <v>3</v>
      </c>
      <c r="P6" s="141"/>
      <c r="Q6" s="134">
        <v>3</v>
      </c>
      <c r="R6" s="116">
        <f t="shared" si="6"/>
        <v>44472</v>
      </c>
      <c r="S6" s="117"/>
      <c r="T6" s="116">
        <f t="shared" si="7"/>
        <v>44503</v>
      </c>
      <c r="U6" s="139" t="s">
        <v>35</v>
      </c>
      <c r="V6" s="116">
        <f t="shared" si="8"/>
        <v>44533</v>
      </c>
      <c r="W6" s="133" t="s">
        <v>67</v>
      </c>
      <c r="X6" s="134">
        <v>3</v>
      </c>
      <c r="Y6" s="114">
        <f t="shared" si="9"/>
        <v>44564</v>
      </c>
      <c r="Z6" s="136"/>
      <c r="AA6" s="125">
        <f t="shared" si="10"/>
        <v>44595</v>
      </c>
      <c r="AB6" s="117" t="s">
        <v>216</v>
      </c>
      <c r="AC6" s="116">
        <f t="shared" si="11"/>
        <v>44623</v>
      </c>
      <c r="AD6" s="133" t="s">
        <v>208</v>
      </c>
      <c r="AE6" s="138">
        <v>3</v>
      </c>
      <c r="AI6" s="129">
        <f t="shared" si="12"/>
        <v>44289</v>
      </c>
      <c r="AJ6" s="129"/>
      <c r="AK6" s="129">
        <f t="shared" si="13"/>
        <v>44319</v>
      </c>
      <c r="AL6" s="129"/>
      <c r="AM6" s="129">
        <f t="shared" si="14"/>
        <v>44350</v>
      </c>
      <c r="AN6" s="129"/>
      <c r="AO6" s="129"/>
      <c r="AP6" s="129">
        <f t="shared" si="15"/>
        <v>44380</v>
      </c>
      <c r="AQ6" s="129"/>
      <c r="AR6" s="129">
        <f t="shared" si="16"/>
        <v>44411</v>
      </c>
      <c r="AS6" s="129"/>
      <c r="AT6" s="129">
        <f t="shared" si="17"/>
        <v>44442</v>
      </c>
      <c r="AU6" s="129"/>
      <c r="AV6" s="129"/>
      <c r="AW6" s="129"/>
      <c r="AX6" s="129"/>
      <c r="AY6" s="129">
        <f t="shared" si="18"/>
        <v>44472</v>
      </c>
      <c r="AZ6" s="129"/>
      <c r="BA6" s="129">
        <f t="shared" si="19"/>
        <v>44503</v>
      </c>
      <c r="BB6" s="129"/>
      <c r="BC6" s="129">
        <f t="shared" si="20"/>
        <v>44533</v>
      </c>
      <c r="BD6" s="129"/>
      <c r="BE6" s="129"/>
      <c r="BF6" s="129">
        <f t="shared" si="21"/>
        <v>44564</v>
      </c>
      <c r="BG6" s="129"/>
      <c r="BH6" s="129">
        <f t="shared" si="22"/>
        <v>44595</v>
      </c>
      <c r="BI6" s="129"/>
      <c r="BJ6" s="129">
        <f t="shared" si="23"/>
        <v>44623</v>
      </c>
    </row>
    <row r="7" spans="1:62" s="128" customFormat="1" ht="27" customHeight="1" x14ac:dyDescent="0.4">
      <c r="A7" s="130">
        <v>4</v>
      </c>
      <c r="B7" s="114">
        <f t="shared" si="0"/>
        <v>44290</v>
      </c>
      <c r="C7" s="131"/>
      <c r="D7" s="116">
        <f t="shared" si="1"/>
        <v>44320</v>
      </c>
      <c r="E7" s="139" t="s">
        <v>24</v>
      </c>
      <c r="F7" s="116">
        <f t="shared" si="2"/>
        <v>44351</v>
      </c>
      <c r="G7" s="139" t="s">
        <v>68</v>
      </c>
      <c r="H7" s="134">
        <v>4</v>
      </c>
      <c r="I7" s="116">
        <f t="shared" si="3"/>
        <v>44381</v>
      </c>
      <c r="J7" s="117"/>
      <c r="K7" s="114">
        <f t="shared" si="4"/>
        <v>44412</v>
      </c>
      <c r="L7" s="121"/>
      <c r="M7" s="116">
        <f t="shared" si="5"/>
        <v>44443</v>
      </c>
      <c r="N7" s="133" t="s">
        <v>165</v>
      </c>
      <c r="O7" s="134">
        <v>4</v>
      </c>
      <c r="P7" s="123"/>
      <c r="Q7" s="134">
        <v>4</v>
      </c>
      <c r="R7" s="116">
        <f t="shared" si="6"/>
        <v>44473</v>
      </c>
      <c r="S7" s="117"/>
      <c r="T7" s="116">
        <f t="shared" si="7"/>
        <v>44504</v>
      </c>
      <c r="U7" s="122"/>
      <c r="V7" s="116">
        <f t="shared" si="8"/>
        <v>44534</v>
      </c>
      <c r="W7" s="117" t="s">
        <v>177</v>
      </c>
      <c r="X7" s="134">
        <v>4</v>
      </c>
      <c r="Y7" s="114">
        <f t="shared" si="9"/>
        <v>44565</v>
      </c>
      <c r="Z7" s="124" t="s">
        <v>70</v>
      </c>
      <c r="AA7" s="125">
        <f t="shared" si="10"/>
        <v>44596</v>
      </c>
      <c r="AB7" s="122" t="s">
        <v>195</v>
      </c>
      <c r="AC7" s="116">
        <f t="shared" si="11"/>
        <v>44624</v>
      </c>
      <c r="AD7" s="133" t="s">
        <v>208</v>
      </c>
      <c r="AE7" s="138">
        <v>4</v>
      </c>
      <c r="AI7" s="129">
        <f t="shared" si="12"/>
        <v>44290</v>
      </c>
      <c r="AJ7" s="129"/>
      <c r="AK7" s="129">
        <f t="shared" si="13"/>
        <v>44320</v>
      </c>
      <c r="AL7" s="129"/>
      <c r="AM7" s="129">
        <f t="shared" si="14"/>
        <v>44351</v>
      </c>
      <c r="AN7" s="129"/>
      <c r="AO7" s="129"/>
      <c r="AP7" s="129">
        <f t="shared" si="15"/>
        <v>44381</v>
      </c>
      <c r="AQ7" s="129"/>
      <c r="AR7" s="129">
        <f t="shared" si="16"/>
        <v>44412</v>
      </c>
      <c r="AS7" s="129"/>
      <c r="AT7" s="129">
        <f t="shared" si="17"/>
        <v>44443</v>
      </c>
      <c r="AU7" s="129"/>
      <c r="AV7" s="129"/>
      <c r="AW7" s="129"/>
      <c r="AX7" s="129"/>
      <c r="AY7" s="129">
        <f t="shared" si="18"/>
        <v>44473</v>
      </c>
      <c r="AZ7" s="129"/>
      <c r="BA7" s="129">
        <f t="shared" si="19"/>
        <v>44504</v>
      </c>
      <c r="BB7" s="129"/>
      <c r="BC7" s="129">
        <f t="shared" si="20"/>
        <v>44534</v>
      </c>
      <c r="BD7" s="129"/>
      <c r="BE7" s="129"/>
      <c r="BF7" s="129">
        <f t="shared" si="21"/>
        <v>44565</v>
      </c>
      <c r="BG7" s="129"/>
      <c r="BH7" s="129">
        <f t="shared" si="22"/>
        <v>44596</v>
      </c>
      <c r="BI7" s="129"/>
      <c r="BJ7" s="129">
        <f t="shared" si="23"/>
        <v>44624</v>
      </c>
    </row>
    <row r="8" spans="1:62" s="128" customFormat="1" ht="28.5" customHeight="1" x14ac:dyDescent="0.4">
      <c r="A8" s="130">
        <v>5</v>
      </c>
      <c r="B8" s="114">
        <f t="shared" si="0"/>
        <v>44291</v>
      </c>
      <c r="C8" s="131"/>
      <c r="D8" s="116">
        <f t="shared" si="1"/>
        <v>44321</v>
      </c>
      <c r="E8" s="139" t="s">
        <v>26</v>
      </c>
      <c r="F8" s="116">
        <f t="shared" si="2"/>
        <v>44352</v>
      </c>
      <c r="G8" s="139" t="s">
        <v>159</v>
      </c>
      <c r="H8" s="134">
        <v>5</v>
      </c>
      <c r="I8" s="116">
        <f t="shared" si="3"/>
        <v>44382</v>
      </c>
      <c r="J8" s="117"/>
      <c r="K8" s="114">
        <f t="shared" si="4"/>
        <v>44413</v>
      </c>
      <c r="L8" s="121"/>
      <c r="M8" s="116">
        <f t="shared" si="5"/>
        <v>44444</v>
      </c>
      <c r="N8" s="122"/>
      <c r="O8" s="134">
        <v>5</v>
      </c>
      <c r="P8" s="123"/>
      <c r="Q8" s="134">
        <v>5</v>
      </c>
      <c r="R8" s="116">
        <f t="shared" si="6"/>
        <v>44474</v>
      </c>
      <c r="S8" s="263" t="s">
        <v>176</v>
      </c>
      <c r="T8" s="116">
        <f t="shared" si="7"/>
        <v>44505</v>
      </c>
      <c r="U8" s="122" t="s">
        <v>190</v>
      </c>
      <c r="V8" s="116">
        <f t="shared" si="8"/>
        <v>44535</v>
      </c>
      <c r="W8" s="117"/>
      <c r="X8" s="134">
        <v>5</v>
      </c>
      <c r="Y8" s="114">
        <f t="shared" si="9"/>
        <v>44566</v>
      </c>
      <c r="Z8" s="136"/>
      <c r="AA8" s="125">
        <f t="shared" si="10"/>
        <v>44597</v>
      </c>
      <c r="AB8" s="117"/>
      <c r="AC8" s="116">
        <f t="shared" si="11"/>
        <v>44625</v>
      </c>
      <c r="AD8" s="133" t="s">
        <v>208</v>
      </c>
      <c r="AE8" s="138">
        <v>5</v>
      </c>
      <c r="AI8" s="129">
        <f t="shared" si="12"/>
        <v>44291</v>
      </c>
      <c r="AJ8" s="129"/>
      <c r="AK8" s="129">
        <f t="shared" si="13"/>
        <v>44321</v>
      </c>
      <c r="AL8" s="129"/>
      <c r="AM8" s="129">
        <f t="shared" si="14"/>
        <v>44352</v>
      </c>
      <c r="AN8" s="129"/>
      <c r="AO8" s="129"/>
      <c r="AP8" s="129">
        <f t="shared" si="15"/>
        <v>44382</v>
      </c>
      <c r="AQ8" s="129"/>
      <c r="AR8" s="129">
        <f t="shared" si="16"/>
        <v>44413</v>
      </c>
      <c r="AS8" s="129"/>
      <c r="AT8" s="129">
        <f t="shared" si="17"/>
        <v>44444</v>
      </c>
      <c r="AU8" s="129"/>
      <c r="AV8" s="129"/>
      <c r="AW8" s="129"/>
      <c r="AX8" s="129"/>
      <c r="AY8" s="129">
        <f t="shared" si="18"/>
        <v>44474</v>
      </c>
      <c r="AZ8" s="129"/>
      <c r="BA8" s="129">
        <f t="shared" si="19"/>
        <v>44505</v>
      </c>
      <c r="BB8" s="129"/>
      <c r="BC8" s="129">
        <f t="shared" si="20"/>
        <v>44535</v>
      </c>
      <c r="BD8" s="129"/>
      <c r="BE8" s="129"/>
      <c r="BF8" s="129">
        <f t="shared" si="21"/>
        <v>44566</v>
      </c>
      <c r="BG8" s="129"/>
      <c r="BH8" s="129">
        <f t="shared" si="22"/>
        <v>44597</v>
      </c>
      <c r="BI8" s="129"/>
      <c r="BJ8" s="129">
        <f t="shared" si="23"/>
        <v>44625</v>
      </c>
    </row>
    <row r="9" spans="1:62" s="128" customFormat="1" ht="27" customHeight="1" x14ac:dyDescent="0.4">
      <c r="A9" s="130">
        <v>6</v>
      </c>
      <c r="B9" s="116">
        <f t="shared" si="0"/>
        <v>44292</v>
      </c>
      <c r="C9" s="143" t="s">
        <v>73</v>
      </c>
      <c r="D9" s="116">
        <f t="shared" si="1"/>
        <v>44322</v>
      </c>
      <c r="E9" s="139" t="s">
        <v>74</v>
      </c>
      <c r="F9" s="116">
        <f t="shared" si="2"/>
        <v>44353</v>
      </c>
      <c r="G9" s="122"/>
      <c r="H9" s="134">
        <v>6</v>
      </c>
      <c r="I9" s="116">
        <f t="shared" si="3"/>
        <v>44383</v>
      </c>
      <c r="J9" s="117"/>
      <c r="K9" s="114">
        <f t="shared" si="4"/>
        <v>44414</v>
      </c>
      <c r="L9" s="121"/>
      <c r="M9" s="116">
        <f t="shared" si="5"/>
        <v>44445</v>
      </c>
      <c r="N9" s="268" t="s">
        <v>183</v>
      </c>
      <c r="O9" s="134">
        <v>6</v>
      </c>
      <c r="P9" s="123"/>
      <c r="Q9" s="134">
        <v>6</v>
      </c>
      <c r="R9" s="116">
        <f t="shared" si="6"/>
        <v>44475</v>
      </c>
      <c r="S9" s="139" t="s">
        <v>76</v>
      </c>
      <c r="T9" s="116">
        <f t="shared" si="7"/>
        <v>44506</v>
      </c>
      <c r="U9" s="117" t="s">
        <v>237</v>
      </c>
      <c r="V9" s="116">
        <f t="shared" si="8"/>
        <v>44536</v>
      </c>
      <c r="W9" s="144"/>
      <c r="X9" s="134">
        <v>6</v>
      </c>
      <c r="Y9" s="114">
        <f t="shared" si="9"/>
        <v>44567</v>
      </c>
      <c r="Z9" s="136"/>
      <c r="AA9" s="125">
        <f t="shared" si="10"/>
        <v>44598</v>
      </c>
      <c r="AB9" s="117"/>
      <c r="AC9" s="116">
        <f t="shared" si="11"/>
        <v>44626</v>
      </c>
      <c r="AD9" s="117"/>
      <c r="AE9" s="138">
        <v>6</v>
      </c>
      <c r="AI9" s="129">
        <f t="shared" si="12"/>
        <v>44292</v>
      </c>
      <c r="AJ9" s="129"/>
      <c r="AK9" s="129">
        <f t="shared" si="13"/>
        <v>44322</v>
      </c>
      <c r="AL9" s="129"/>
      <c r="AM9" s="129">
        <f t="shared" si="14"/>
        <v>44353</v>
      </c>
      <c r="AN9" s="129"/>
      <c r="AO9" s="129"/>
      <c r="AP9" s="129">
        <f t="shared" si="15"/>
        <v>44383</v>
      </c>
      <c r="AQ9" s="129"/>
      <c r="AR9" s="129">
        <f t="shared" si="16"/>
        <v>44414</v>
      </c>
      <c r="AS9" s="129"/>
      <c r="AT9" s="129">
        <f t="shared" si="17"/>
        <v>44445</v>
      </c>
      <c r="AU9" s="129"/>
      <c r="AV9" s="129"/>
      <c r="AW9" s="129"/>
      <c r="AX9" s="129"/>
      <c r="AY9" s="129">
        <f t="shared" si="18"/>
        <v>44475</v>
      </c>
      <c r="AZ9" s="129"/>
      <c r="BA9" s="129">
        <f t="shared" si="19"/>
        <v>44506</v>
      </c>
      <c r="BB9" s="129"/>
      <c r="BC9" s="129">
        <f t="shared" si="20"/>
        <v>44536</v>
      </c>
      <c r="BD9" s="129"/>
      <c r="BE9" s="129"/>
      <c r="BF9" s="129">
        <f t="shared" si="21"/>
        <v>44567</v>
      </c>
      <c r="BG9" s="129"/>
      <c r="BH9" s="129">
        <f t="shared" si="22"/>
        <v>44598</v>
      </c>
      <c r="BI9" s="129"/>
      <c r="BJ9" s="129">
        <f t="shared" si="23"/>
        <v>44626</v>
      </c>
    </row>
    <row r="10" spans="1:62" s="128" customFormat="1" ht="27" customHeight="1" x14ac:dyDescent="0.4">
      <c r="A10" s="130">
        <v>7</v>
      </c>
      <c r="B10" s="116">
        <f t="shared" si="0"/>
        <v>44293</v>
      </c>
      <c r="C10" s="133" t="s">
        <v>78</v>
      </c>
      <c r="D10" s="116">
        <f t="shared" si="1"/>
        <v>44323</v>
      </c>
      <c r="E10" s="117"/>
      <c r="F10" s="116">
        <f t="shared" si="2"/>
        <v>44354</v>
      </c>
      <c r="G10" s="122"/>
      <c r="H10" s="134">
        <v>7</v>
      </c>
      <c r="I10" s="116">
        <f t="shared" si="3"/>
        <v>44384</v>
      </c>
      <c r="J10" s="122" t="s">
        <v>181</v>
      </c>
      <c r="K10" s="114">
        <f t="shared" si="4"/>
        <v>44415</v>
      </c>
      <c r="L10" s="121"/>
      <c r="M10" s="116">
        <f t="shared" si="5"/>
        <v>44446</v>
      </c>
      <c r="N10" s="269" t="s">
        <v>184</v>
      </c>
      <c r="O10" s="134">
        <v>7</v>
      </c>
      <c r="P10" s="123"/>
      <c r="Q10" s="134">
        <v>7</v>
      </c>
      <c r="R10" s="116">
        <f t="shared" si="6"/>
        <v>44476</v>
      </c>
      <c r="S10" s="275" t="s">
        <v>231</v>
      </c>
      <c r="T10" s="116">
        <f t="shared" si="7"/>
        <v>44507</v>
      </c>
      <c r="U10" s="117"/>
      <c r="V10" s="116">
        <f t="shared" si="8"/>
        <v>44537</v>
      </c>
      <c r="W10" s="117" t="s">
        <v>198</v>
      </c>
      <c r="X10" s="134">
        <v>7</v>
      </c>
      <c r="Y10" s="114">
        <f t="shared" si="9"/>
        <v>44568</v>
      </c>
      <c r="Z10" s="136"/>
      <c r="AA10" s="125">
        <f t="shared" si="10"/>
        <v>44599</v>
      </c>
      <c r="AB10" s="117"/>
      <c r="AC10" s="116">
        <f t="shared" si="11"/>
        <v>44627</v>
      </c>
      <c r="AD10" s="145"/>
      <c r="AE10" s="138">
        <v>7</v>
      </c>
      <c r="AI10" s="129">
        <f t="shared" si="12"/>
        <v>44293</v>
      </c>
      <c r="AJ10" s="129"/>
      <c r="AK10" s="129">
        <f t="shared" si="13"/>
        <v>44323</v>
      </c>
      <c r="AL10" s="129"/>
      <c r="AM10" s="129">
        <f t="shared" si="14"/>
        <v>44354</v>
      </c>
      <c r="AN10" s="129"/>
      <c r="AO10" s="129"/>
      <c r="AP10" s="129">
        <f t="shared" si="15"/>
        <v>44384</v>
      </c>
      <c r="AQ10" s="129"/>
      <c r="AR10" s="129">
        <f t="shared" si="16"/>
        <v>44415</v>
      </c>
      <c r="AS10" s="129"/>
      <c r="AT10" s="129">
        <f t="shared" si="17"/>
        <v>44446</v>
      </c>
      <c r="AU10" s="129"/>
      <c r="AV10" s="129"/>
      <c r="AW10" s="129"/>
      <c r="AX10" s="129"/>
      <c r="AY10" s="129">
        <f t="shared" si="18"/>
        <v>44476</v>
      </c>
      <c r="AZ10" s="129"/>
      <c r="BA10" s="129">
        <f t="shared" si="19"/>
        <v>44507</v>
      </c>
      <c r="BB10" s="129"/>
      <c r="BC10" s="129">
        <f t="shared" si="20"/>
        <v>44537</v>
      </c>
      <c r="BD10" s="129"/>
      <c r="BE10" s="129"/>
      <c r="BF10" s="129">
        <f t="shared" si="21"/>
        <v>44568</v>
      </c>
      <c r="BG10" s="129"/>
      <c r="BH10" s="129">
        <f t="shared" si="22"/>
        <v>44599</v>
      </c>
      <c r="BI10" s="129"/>
      <c r="BJ10" s="129">
        <f t="shared" si="23"/>
        <v>44627</v>
      </c>
    </row>
    <row r="11" spans="1:62" s="128" customFormat="1" ht="27" customHeight="1" x14ac:dyDescent="0.4">
      <c r="A11" s="130">
        <v>8</v>
      </c>
      <c r="B11" s="116">
        <f t="shared" si="0"/>
        <v>44294</v>
      </c>
      <c r="C11" s="146" t="s">
        <v>79</v>
      </c>
      <c r="D11" s="116">
        <f t="shared" si="1"/>
        <v>44324</v>
      </c>
      <c r="E11" s="147" t="s">
        <v>80</v>
      </c>
      <c r="F11" s="116">
        <f t="shared" si="2"/>
        <v>44355</v>
      </c>
      <c r="G11" s="139" t="s">
        <v>160</v>
      </c>
      <c r="H11" s="134">
        <v>8</v>
      </c>
      <c r="I11" s="116">
        <f t="shared" si="3"/>
        <v>44385</v>
      </c>
      <c r="J11" s="122" t="s">
        <v>225</v>
      </c>
      <c r="K11" s="114">
        <f t="shared" si="4"/>
        <v>44416</v>
      </c>
      <c r="L11" s="121"/>
      <c r="M11" s="116">
        <f t="shared" si="5"/>
        <v>44447</v>
      </c>
      <c r="N11" s="262" t="s">
        <v>184</v>
      </c>
      <c r="O11" s="134">
        <v>8</v>
      </c>
      <c r="P11" s="123"/>
      <c r="Q11" s="134">
        <v>8</v>
      </c>
      <c r="R11" s="116">
        <f t="shared" si="6"/>
        <v>44477</v>
      </c>
      <c r="S11" s="262" t="s">
        <v>232</v>
      </c>
      <c r="T11" s="116">
        <f t="shared" si="7"/>
        <v>44508</v>
      </c>
      <c r="U11" s="117"/>
      <c r="V11" s="116">
        <f t="shared" si="8"/>
        <v>44538</v>
      </c>
      <c r="W11" s="117" t="s">
        <v>163</v>
      </c>
      <c r="X11" s="134">
        <v>8</v>
      </c>
      <c r="Y11" s="148">
        <f t="shared" si="9"/>
        <v>44569</v>
      </c>
      <c r="Z11" s="149" t="s">
        <v>81</v>
      </c>
      <c r="AA11" s="125">
        <f t="shared" si="10"/>
        <v>44600</v>
      </c>
      <c r="AB11" s="142"/>
      <c r="AC11" s="116">
        <f t="shared" si="11"/>
        <v>44628</v>
      </c>
      <c r="AD11" s="117" t="s">
        <v>196</v>
      </c>
      <c r="AE11" s="138">
        <v>8</v>
      </c>
      <c r="AI11" s="129">
        <f t="shared" si="12"/>
        <v>44294</v>
      </c>
      <c r="AJ11" s="129"/>
      <c r="AK11" s="129">
        <f t="shared" si="13"/>
        <v>44324</v>
      </c>
      <c r="AL11" s="129"/>
      <c r="AM11" s="129">
        <f t="shared" si="14"/>
        <v>44355</v>
      </c>
      <c r="AN11" s="129"/>
      <c r="AO11" s="129"/>
      <c r="AP11" s="129">
        <f t="shared" si="15"/>
        <v>44385</v>
      </c>
      <c r="AQ11" s="129"/>
      <c r="AR11" s="129">
        <f t="shared" si="16"/>
        <v>44416</v>
      </c>
      <c r="AS11" s="129"/>
      <c r="AT11" s="129">
        <f t="shared" si="17"/>
        <v>44447</v>
      </c>
      <c r="AU11" s="129"/>
      <c r="AV11" s="129"/>
      <c r="AW11" s="129"/>
      <c r="AX11" s="129"/>
      <c r="AY11" s="129">
        <f t="shared" si="18"/>
        <v>44477</v>
      </c>
      <c r="AZ11" s="129"/>
      <c r="BA11" s="129">
        <f t="shared" si="19"/>
        <v>44508</v>
      </c>
      <c r="BB11" s="129"/>
      <c r="BC11" s="129">
        <f t="shared" si="20"/>
        <v>44538</v>
      </c>
      <c r="BD11" s="129"/>
      <c r="BE11" s="129"/>
      <c r="BF11" s="129">
        <f t="shared" si="21"/>
        <v>44569</v>
      </c>
      <c r="BG11" s="129"/>
      <c r="BH11" s="129">
        <f t="shared" si="22"/>
        <v>44600</v>
      </c>
      <c r="BI11" s="129"/>
      <c r="BJ11" s="129">
        <f t="shared" si="23"/>
        <v>44628</v>
      </c>
    </row>
    <row r="12" spans="1:62" s="128" customFormat="1" ht="27" customHeight="1" x14ac:dyDescent="0.4">
      <c r="A12" s="130">
        <v>9</v>
      </c>
      <c r="B12" s="116">
        <f t="shared" si="0"/>
        <v>44295</v>
      </c>
      <c r="C12" s="150" t="s">
        <v>82</v>
      </c>
      <c r="D12" s="116">
        <f t="shared" si="1"/>
        <v>44325</v>
      </c>
      <c r="E12" s="151"/>
      <c r="F12" s="116">
        <f t="shared" si="2"/>
        <v>44356</v>
      </c>
      <c r="G12" s="257" t="s">
        <v>161</v>
      </c>
      <c r="H12" s="134">
        <v>9</v>
      </c>
      <c r="I12" s="116">
        <f t="shared" si="3"/>
        <v>44386</v>
      </c>
      <c r="J12" s="274" t="s">
        <v>227</v>
      </c>
      <c r="K12" s="114">
        <f t="shared" si="4"/>
        <v>44417</v>
      </c>
      <c r="L12" s="121"/>
      <c r="M12" s="116">
        <f t="shared" si="5"/>
        <v>44448</v>
      </c>
      <c r="N12" s="260" t="s">
        <v>185</v>
      </c>
      <c r="O12" s="134">
        <v>9</v>
      </c>
      <c r="P12" s="141"/>
      <c r="Q12" s="134">
        <v>9</v>
      </c>
      <c r="R12" s="116">
        <f t="shared" si="6"/>
        <v>44478</v>
      </c>
      <c r="S12" s="153" t="s">
        <v>233</v>
      </c>
      <c r="T12" s="116">
        <f t="shared" si="7"/>
        <v>44509</v>
      </c>
      <c r="U12" s="117" t="s">
        <v>197</v>
      </c>
      <c r="V12" s="116">
        <f t="shared" si="8"/>
        <v>44539</v>
      </c>
      <c r="W12" s="117" t="s">
        <v>112</v>
      </c>
      <c r="X12" s="134">
        <v>9</v>
      </c>
      <c r="Y12" s="116">
        <f t="shared" si="9"/>
        <v>44570</v>
      </c>
      <c r="Z12" s="154"/>
      <c r="AA12" s="125">
        <f t="shared" si="10"/>
        <v>44601</v>
      </c>
      <c r="AB12" s="142" t="s">
        <v>83</v>
      </c>
      <c r="AC12" s="116">
        <f t="shared" si="11"/>
        <v>44629</v>
      </c>
      <c r="AD12" s="142"/>
      <c r="AE12" s="138">
        <v>9</v>
      </c>
      <c r="AI12" s="129">
        <f t="shared" si="12"/>
        <v>44295</v>
      </c>
      <c r="AJ12" s="129"/>
      <c r="AK12" s="129">
        <f t="shared" si="13"/>
        <v>44325</v>
      </c>
      <c r="AL12" s="129"/>
      <c r="AM12" s="129">
        <f t="shared" si="14"/>
        <v>44356</v>
      </c>
      <c r="AN12" s="129"/>
      <c r="AO12" s="129"/>
      <c r="AP12" s="129">
        <f t="shared" si="15"/>
        <v>44386</v>
      </c>
      <c r="AQ12" s="129"/>
      <c r="AR12" s="129">
        <f t="shared" si="16"/>
        <v>44417</v>
      </c>
      <c r="AS12" s="129"/>
      <c r="AT12" s="129">
        <f t="shared" si="17"/>
        <v>44448</v>
      </c>
      <c r="AU12" s="129"/>
      <c r="AV12" s="129"/>
      <c r="AW12" s="129"/>
      <c r="AX12" s="129"/>
      <c r="AY12" s="129">
        <f t="shared" si="18"/>
        <v>44478</v>
      </c>
      <c r="AZ12" s="129"/>
      <c r="BA12" s="129">
        <f t="shared" si="19"/>
        <v>44509</v>
      </c>
      <c r="BB12" s="129"/>
      <c r="BC12" s="129">
        <f t="shared" si="20"/>
        <v>44539</v>
      </c>
      <c r="BD12" s="129"/>
      <c r="BE12" s="129"/>
      <c r="BF12" s="129">
        <f t="shared" si="21"/>
        <v>44570</v>
      </c>
      <c r="BG12" s="129"/>
      <c r="BH12" s="129">
        <f t="shared" si="22"/>
        <v>44601</v>
      </c>
      <c r="BI12" s="129"/>
      <c r="BJ12" s="129">
        <f t="shared" si="23"/>
        <v>44629</v>
      </c>
    </row>
    <row r="13" spans="1:62" s="128" customFormat="1" ht="24.75" customHeight="1" x14ac:dyDescent="0.4">
      <c r="A13" s="155">
        <v>10</v>
      </c>
      <c r="B13" s="156">
        <f t="shared" si="0"/>
        <v>44296</v>
      </c>
      <c r="C13" s="157" t="s">
        <v>84</v>
      </c>
      <c r="D13" s="156">
        <f t="shared" si="1"/>
        <v>44326</v>
      </c>
      <c r="E13" s="158"/>
      <c r="F13" s="156">
        <f t="shared" si="2"/>
        <v>44357</v>
      </c>
      <c r="G13" s="258" t="s">
        <v>162</v>
      </c>
      <c r="H13" s="159">
        <v>10</v>
      </c>
      <c r="I13" s="156">
        <f t="shared" si="3"/>
        <v>44387</v>
      </c>
      <c r="J13" s="276" t="s">
        <v>238</v>
      </c>
      <c r="K13" s="161">
        <f t="shared" si="4"/>
        <v>44418</v>
      </c>
      <c r="L13" s="162"/>
      <c r="M13" s="156">
        <f t="shared" si="5"/>
        <v>44449</v>
      </c>
      <c r="N13" s="158" t="s">
        <v>163</v>
      </c>
      <c r="O13" s="163">
        <v>10</v>
      </c>
      <c r="P13" s="164"/>
      <c r="Q13" s="163">
        <v>10</v>
      </c>
      <c r="R13" s="156">
        <f t="shared" si="6"/>
        <v>44479</v>
      </c>
      <c r="S13" s="160"/>
      <c r="T13" s="156">
        <f t="shared" si="7"/>
        <v>44510</v>
      </c>
      <c r="U13" s="160" t="s">
        <v>197</v>
      </c>
      <c r="V13" s="156">
        <f t="shared" si="8"/>
        <v>44540</v>
      </c>
      <c r="W13" s="165"/>
      <c r="X13" s="163">
        <v>10</v>
      </c>
      <c r="Y13" s="156">
        <f t="shared" si="9"/>
        <v>44571</v>
      </c>
      <c r="Z13" s="166"/>
      <c r="AA13" s="167">
        <f t="shared" si="10"/>
        <v>44602</v>
      </c>
      <c r="AB13" s="273" t="s">
        <v>213</v>
      </c>
      <c r="AC13" s="156">
        <f t="shared" si="11"/>
        <v>44630</v>
      </c>
      <c r="AD13" s="254" t="s">
        <v>169</v>
      </c>
      <c r="AE13" s="169">
        <v>10</v>
      </c>
      <c r="AI13" s="129">
        <f t="shared" si="12"/>
        <v>44296</v>
      </c>
      <c r="AJ13" s="129"/>
      <c r="AK13" s="129">
        <f t="shared" si="13"/>
        <v>44326</v>
      </c>
      <c r="AL13" s="129"/>
      <c r="AM13" s="129">
        <f t="shared" si="14"/>
        <v>44357</v>
      </c>
      <c r="AN13" s="129"/>
      <c r="AO13" s="129"/>
      <c r="AP13" s="129">
        <f t="shared" si="15"/>
        <v>44387</v>
      </c>
      <c r="AQ13" s="129"/>
      <c r="AR13" s="129">
        <f t="shared" si="16"/>
        <v>44418</v>
      </c>
      <c r="AS13" s="129"/>
      <c r="AT13" s="129">
        <f t="shared" si="17"/>
        <v>44449</v>
      </c>
      <c r="AU13" s="129"/>
      <c r="AV13" s="129"/>
      <c r="AW13" s="129"/>
      <c r="AX13" s="129"/>
      <c r="AY13" s="129">
        <f t="shared" si="18"/>
        <v>44479</v>
      </c>
      <c r="AZ13" s="129"/>
      <c r="BA13" s="129">
        <f t="shared" si="19"/>
        <v>44510</v>
      </c>
      <c r="BB13" s="129"/>
      <c r="BC13" s="129">
        <f t="shared" si="20"/>
        <v>44540</v>
      </c>
      <c r="BD13" s="129"/>
      <c r="BE13" s="129"/>
      <c r="BF13" s="129">
        <f t="shared" si="21"/>
        <v>44571</v>
      </c>
      <c r="BG13" s="129"/>
      <c r="BH13" s="129">
        <f t="shared" si="22"/>
        <v>44602</v>
      </c>
      <c r="BI13" s="129"/>
      <c r="BJ13" s="129">
        <f t="shared" si="23"/>
        <v>44630</v>
      </c>
    </row>
    <row r="14" spans="1:62" s="128" customFormat="1" ht="27" customHeight="1" x14ac:dyDescent="0.4">
      <c r="A14" s="113">
        <v>11</v>
      </c>
      <c r="B14" s="116">
        <f t="shared" si="0"/>
        <v>44297</v>
      </c>
      <c r="C14" s="117"/>
      <c r="D14" s="116">
        <f t="shared" si="1"/>
        <v>44327</v>
      </c>
      <c r="E14" s="117" t="s">
        <v>85</v>
      </c>
      <c r="F14" s="116">
        <f t="shared" si="2"/>
        <v>44358</v>
      </c>
      <c r="G14" s="139" t="s">
        <v>93</v>
      </c>
      <c r="H14" s="118">
        <v>11</v>
      </c>
      <c r="I14" s="116">
        <f t="shared" si="3"/>
        <v>44388</v>
      </c>
      <c r="J14" s="122"/>
      <c r="K14" s="114">
        <f t="shared" si="4"/>
        <v>44419</v>
      </c>
      <c r="L14" s="195" t="s">
        <v>86</v>
      </c>
      <c r="M14" s="116">
        <f t="shared" si="5"/>
        <v>44450</v>
      </c>
      <c r="N14" s="122"/>
      <c r="O14" s="118">
        <v>11</v>
      </c>
      <c r="P14" s="123"/>
      <c r="Q14" s="118">
        <v>11</v>
      </c>
      <c r="R14" s="116">
        <f t="shared" si="6"/>
        <v>44480</v>
      </c>
      <c r="S14" s="170"/>
      <c r="T14" s="116">
        <f t="shared" si="7"/>
        <v>44511</v>
      </c>
      <c r="U14" s="139" t="s">
        <v>87</v>
      </c>
      <c r="V14" s="116">
        <f t="shared" si="8"/>
        <v>44541</v>
      </c>
      <c r="W14" s="117" t="s">
        <v>119</v>
      </c>
      <c r="X14" s="118">
        <v>11</v>
      </c>
      <c r="Y14" s="116">
        <f t="shared" si="9"/>
        <v>44572</v>
      </c>
      <c r="Z14" s="133" t="s">
        <v>146</v>
      </c>
      <c r="AA14" s="125">
        <f t="shared" si="10"/>
        <v>44603</v>
      </c>
      <c r="AB14" s="171" t="s">
        <v>88</v>
      </c>
      <c r="AC14" s="116">
        <f t="shared" si="11"/>
        <v>44631</v>
      </c>
      <c r="AD14" s="133" t="s">
        <v>90</v>
      </c>
      <c r="AE14" s="127">
        <v>11</v>
      </c>
      <c r="AI14" s="129">
        <f t="shared" si="12"/>
        <v>44297</v>
      </c>
      <c r="AJ14" s="129"/>
      <c r="AK14" s="129">
        <f t="shared" si="13"/>
        <v>44327</v>
      </c>
      <c r="AL14" s="129"/>
      <c r="AM14" s="129">
        <f t="shared" si="14"/>
        <v>44358</v>
      </c>
      <c r="AN14" s="129"/>
      <c r="AO14" s="129"/>
      <c r="AP14" s="129">
        <f t="shared" si="15"/>
        <v>44388</v>
      </c>
      <c r="AQ14" s="129"/>
      <c r="AR14" s="129">
        <f t="shared" si="16"/>
        <v>44419</v>
      </c>
      <c r="AS14" s="129"/>
      <c r="AT14" s="129">
        <f t="shared" si="17"/>
        <v>44450</v>
      </c>
      <c r="AU14" s="129"/>
      <c r="AV14" s="129"/>
      <c r="AW14" s="129"/>
      <c r="AX14" s="129"/>
      <c r="AY14" s="129">
        <f t="shared" si="18"/>
        <v>44480</v>
      </c>
      <c r="AZ14" s="129"/>
      <c r="BA14" s="129">
        <f t="shared" si="19"/>
        <v>44511</v>
      </c>
      <c r="BB14" s="129"/>
      <c r="BC14" s="129">
        <f t="shared" si="20"/>
        <v>44541</v>
      </c>
      <c r="BD14" s="129"/>
      <c r="BE14" s="129"/>
      <c r="BF14" s="129">
        <f t="shared" si="21"/>
        <v>44572</v>
      </c>
      <c r="BG14" s="129"/>
      <c r="BH14" s="129">
        <f t="shared" si="22"/>
        <v>44603</v>
      </c>
      <c r="BI14" s="129"/>
      <c r="BJ14" s="129">
        <f t="shared" si="23"/>
        <v>44631</v>
      </c>
    </row>
    <row r="15" spans="1:62" s="128" customFormat="1" ht="27" customHeight="1" x14ac:dyDescent="0.4">
      <c r="A15" s="130">
        <v>12</v>
      </c>
      <c r="B15" s="116">
        <f t="shared" si="0"/>
        <v>44298</v>
      </c>
      <c r="C15" s="153"/>
      <c r="D15" s="116">
        <f t="shared" si="1"/>
        <v>44328</v>
      </c>
      <c r="E15" s="117" t="s">
        <v>77</v>
      </c>
      <c r="F15" s="116">
        <f t="shared" si="2"/>
        <v>44359</v>
      </c>
      <c r="G15" s="152"/>
      <c r="H15" s="134">
        <v>12</v>
      </c>
      <c r="I15" s="116">
        <f t="shared" si="3"/>
        <v>44389</v>
      </c>
      <c r="J15" s="117"/>
      <c r="K15" s="114">
        <f t="shared" si="4"/>
        <v>44420</v>
      </c>
      <c r="L15" s="121"/>
      <c r="M15" s="116">
        <f t="shared" si="5"/>
        <v>44451</v>
      </c>
      <c r="N15" s="122"/>
      <c r="O15" s="134">
        <v>12</v>
      </c>
      <c r="P15" s="123"/>
      <c r="Q15" s="134">
        <v>12</v>
      </c>
      <c r="R15" s="119">
        <f t="shared" si="6"/>
        <v>44481</v>
      </c>
      <c r="S15" s="120"/>
      <c r="T15" s="116">
        <f t="shared" si="7"/>
        <v>44512</v>
      </c>
      <c r="U15" s="117" t="s">
        <v>203</v>
      </c>
      <c r="V15" s="116">
        <f t="shared" si="8"/>
        <v>44542</v>
      </c>
      <c r="W15" s="117"/>
      <c r="X15" s="134">
        <v>12</v>
      </c>
      <c r="Y15" s="116">
        <f t="shared" si="9"/>
        <v>44573</v>
      </c>
      <c r="Z15" s="133" t="s">
        <v>100</v>
      </c>
      <c r="AA15" s="125">
        <f t="shared" si="10"/>
        <v>44604</v>
      </c>
      <c r="AB15" s="137" t="s">
        <v>212</v>
      </c>
      <c r="AC15" s="116">
        <f t="shared" si="11"/>
        <v>44632</v>
      </c>
      <c r="AD15" s="133" t="s">
        <v>95</v>
      </c>
      <c r="AE15" s="138">
        <v>12</v>
      </c>
      <c r="AI15" s="129">
        <f t="shared" si="12"/>
        <v>44298</v>
      </c>
      <c r="AJ15" s="129"/>
      <c r="AK15" s="129">
        <f t="shared" si="13"/>
        <v>44328</v>
      </c>
      <c r="AL15" s="129"/>
      <c r="AM15" s="129">
        <f t="shared" si="14"/>
        <v>44359</v>
      </c>
      <c r="AN15" s="129"/>
      <c r="AO15" s="129"/>
      <c r="AP15" s="129">
        <f t="shared" si="15"/>
        <v>44389</v>
      </c>
      <c r="AQ15" s="129"/>
      <c r="AR15" s="129">
        <f t="shared" si="16"/>
        <v>44420</v>
      </c>
      <c r="AS15" s="129"/>
      <c r="AT15" s="129">
        <f t="shared" si="17"/>
        <v>44451</v>
      </c>
      <c r="AU15" s="129"/>
      <c r="AV15" s="129"/>
      <c r="AW15" s="129"/>
      <c r="AX15" s="129"/>
      <c r="AY15" s="129">
        <f t="shared" si="18"/>
        <v>44481</v>
      </c>
      <c r="AZ15" s="129"/>
      <c r="BA15" s="129">
        <f t="shared" si="19"/>
        <v>44512</v>
      </c>
      <c r="BB15" s="129"/>
      <c r="BC15" s="129">
        <f t="shared" si="20"/>
        <v>44542</v>
      </c>
      <c r="BD15" s="129"/>
      <c r="BE15" s="129"/>
      <c r="BF15" s="129">
        <f t="shared" si="21"/>
        <v>44573</v>
      </c>
      <c r="BG15" s="129"/>
      <c r="BH15" s="129">
        <f t="shared" si="22"/>
        <v>44604</v>
      </c>
      <c r="BI15" s="129"/>
      <c r="BJ15" s="129">
        <f t="shared" si="23"/>
        <v>44632</v>
      </c>
    </row>
    <row r="16" spans="1:62" s="128" customFormat="1" ht="27" customHeight="1" x14ac:dyDescent="0.4">
      <c r="A16" s="130">
        <v>13</v>
      </c>
      <c r="B16" s="116">
        <f t="shared" si="0"/>
        <v>44299</v>
      </c>
      <c r="C16" s="172" t="s">
        <v>91</v>
      </c>
      <c r="D16" s="116">
        <f t="shared" si="1"/>
        <v>44329</v>
      </c>
      <c r="E16" s="139" t="s">
        <v>92</v>
      </c>
      <c r="F16" s="116">
        <f t="shared" si="2"/>
        <v>44360</v>
      </c>
      <c r="G16" s="117"/>
      <c r="H16" s="134">
        <v>13</v>
      </c>
      <c r="I16" s="116">
        <f t="shared" si="3"/>
        <v>44390</v>
      </c>
      <c r="J16" s="173" t="s">
        <v>224</v>
      </c>
      <c r="K16" s="114">
        <f t="shared" si="4"/>
        <v>44421</v>
      </c>
      <c r="L16" s="121"/>
      <c r="M16" s="116">
        <f t="shared" si="5"/>
        <v>44452</v>
      </c>
      <c r="N16" s="122"/>
      <c r="O16" s="134">
        <v>13</v>
      </c>
      <c r="P16" s="123"/>
      <c r="Q16" s="134">
        <v>13</v>
      </c>
      <c r="R16" s="116">
        <f t="shared" si="6"/>
        <v>44482</v>
      </c>
      <c r="S16" s="122"/>
      <c r="T16" s="116">
        <f t="shared" si="7"/>
        <v>44513</v>
      </c>
      <c r="U16" s="117" t="s">
        <v>94</v>
      </c>
      <c r="V16" s="116">
        <f t="shared" si="8"/>
        <v>44543</v>
      </c>
      <c r="W16" s="117"/>
      <c r="X16" s="134">
        <v>13</v>
      </c>
      <c r="Y16" s="116">
        <f t="shared" si="9"/>
        <v>44574</v>
      </c>
      <c r="Z16" s="133" t="s">
        <v>100</v>
      </c>
      <c r="AA16" s="125">
        <f t="shared" si="10"/>
        <v>44605</v>
      </c>
      <c r="AB16" s="142"/>
      <c r="AC16" s="116">
        <f t="shared" si="11"/>
        <v>44633</v>
      </c>
      <c r="AD16" s="142"/>
      <c r="AE16" s="138">
        <v>13</v>
      </c>
      <c r="AI16" s="129">
        <f t="shared" si="12"/>
        <v>44299</v>
      </c>
      <c r="AJ16" s="129"/>
      <c r="AK16" s="129">
        <f t="shared" si="13"/>
        <v>44329</v>
      </c>
      <c r="AL16" s="129"/>
      <c r="AM16" s="129">
        <f t="shared" si="14"/>
        <v>44360</v>
      </c>
      <c r="AN16" s="129"/>
      <c r="AO16" s="129"/>
      <c r="AP16" s="129">
        <f t="shared" si="15"/>
        <v>44390</v>
      </c>
      <c r="AQ16" s="129"/>
      <c r="AR16" s="129">
        <f t="shared" si="16"/>
        <v>44421</v>
      </c>
      <c r="AS16" s="129"/>
      <c r="AT16" s="129">
        <f t="shared" si="17"/>
        <v>44452</v>
      </c>
      <c r="AU16" s="129"/>
      <c r="AV16" s="129"/>
      <c r="AW16" s="129"/>
      <c r="AX16" s="129"/>
      <c r="AY16" s="129">
        <f t="shared" si="18"/>
        <v>44482</v>
      </c>
      <c r="AZ16" s="129"/>
      <c r="BA16" s="129">
        <f t="shared" si="19"/>
        <v>44513</v>
      </c>
      <c r="BB16" s="129"/>
      <c r="BC16" s="129">
        <f t="shared" si="20"/>
        <v>44543</v>
      </c>
      <c r="BD16" s="129"/>
      <c r="BE16" s="129"/>
      <c r="BF16" s="129">
        <f t="shared" si="21"/>
        <v>44574</v>
      </c>
      <c r="BG16" s="129"/>
      <c r="BH16" s="129">
        <f t="shared" si="22"/>
        <v>44605</v>
      </c>
      <c r="BI16" s="129"/>
      <c r="BJ16" s="129">
        <f t="shared" si="23"/>
        <v>44633</v>
      </c>
    </row>
    <row r="17" spans="1:62" s="128" customFormat="1" ht="27" customHeight="1" x14ac:dyDescent="0.4">
      <c r="A17" s="130">
        <v>14</v>
      </c>
      <c r="B17" s="116">
        <f t="shared" si="0"/>
        <v>44300</v>
      </c>
      <c r="C17" s="132" t="s">
        <v>77</v>
      </c>
      <c r="D17" s="116">
        <f t="shared" si="1"/>
        <v>44330</v>
      </c>
      <c r="E17" s="139" t="s">
        <v>97</v>
      </c>
      <c r="F17" s="116">
        <f t="shared" si="2"/>
        <v>44361</v>
      </c>
      <c r="G17" s="117"/>
      <c r="H17" s="134">
        <v>14</v>
      </c>
      <c r="I17" s="116">
        <f t="shared" si="3"/>
        <v>44391</v>
      </c>
      <c r="J17" s="117" t="s">
        <v>89</v>
      </c>
      <c r="K17" s="114">
        <f t="shared" si="4"/>
        <v>44422</v>
      </c>
      <c r="L17" s="121"/>
      <c r="M17" s="116">
        <f t="shared" si="5"/>
        <v>44453</v>
      </c>
      <c r="N17" s="117" t="s">
        <v>186</v>
      </c>
      <c r="O17" s="134">
        <v>14</v>
      </c>
      <c r="P17" s="123"/>
      <c r="Q17" s="134">
        <v>14</v>
      </c>
      <c r="R17" s="116">
        <f t="shared" si="6"/>
        <v>44483</v>
      </c>
      <c r="S17" s="117" t="s">
        <v>112</v>
      </c>
      <c r="T17" s="116">
        <f t="shared" si="7"/>
        <v>44514</v>
      </c>
      <c r="U17" s="122"/>
      <c r="V17" s="116">
        <f t="shared" si="8"/>
        <v>44544</v>
      </c>
      <c r="W17" s="117"/>
      <c r="X17" s="134">
        <v>14</v>
      </c>
      <c r="Y17" s="116">
        <f t="shared" si="9"/>
        <v>44575</v>
      </c>
      <c r="Z17" s="133" t="s">
        <v>100</v>
      </c>
      <c r="AA17" s="125">
        <f t="shared" si="10"/>
        <v>44606</v>
      </c>
      <c r="AB17" s="142"/>
      <c r="AC17" s="116">
        <f t="shared" si="11"/>
        <v>44634</v>
      </c>
      <c r="AD17" s="142"/>
      <c r="AE17" s="138">
        <v>14</v>
      </c>
      <c r="AI17" s="129">
        <f t="shared" si="12"/>
        <v>44300</v>
      </c>
      <c r="AJ17" s="129"/>
      <c r="AK17" s="129">
        <f t="shared" si="13"/>
        <v>44330</v>
      </c>
      <c r="AL17" s="129"/>
      <c r="AM17" s="129">
        <f t="shared" si="14"/>
        <v>44361</v>
      </c>
      <c r="AN17" s="129"/>
      <c r="AO17" s="129"/>
      <c r="AP17" s="129">
        <f t="shared" si="15"/>
        <v>44391</v>
      </c>
      <c r="AQ17" s="129"/>
      <c r="AR17" s="129">
        <f t="shared" si="16"/>
        <v>44422</v>
      </c>
      <c r="AS17" s="129"/>
      <c r="AT17" s="129">
        <f t="shared" si="17"/>
        <v>44453</v>
      </c>
      <c r="AU17" s="129"/>
      <c r="AV17" s="129"/>
      <c r="AW17" s="129"/>
      <c r="AX17" s="129"/>
      <c r="AY17" s="129">
        <f t="shared" si="18"/>
        <v>44483</v>
      </c>
      <c r="AZ17" s="129"/>
      <c r="BA17" s="129">
        <f t="shared" si="19"/>
        <v>44514</v>
      </c>
      <c r="BB17" s="129"/>
      <c r="BC17" s="129">
        <f t="shared" si="20"/>
        <v>44544</v>
      </c>
      <c r="BD17" s="129"/>
      <c r="BE17" s="129"/>
      <c r="BF17" s="129">
        <f t="shared" si="21"/>
        <v>44575</v>
      </c>
      <c r="BG17" s="129"/>
      <c r="BH17" s="129">
        <f t="shared" si="22"/>
        <v>44606</v>
      </c>
      <c r="BI17" s="129"/>
      <c r="BJ17" s="129">
        <f t="shared" si="23"/>
        <v>44634</v>
      </c>
    </row>
    <row r="18" spans="1:62" s="128" customFormat="1" ht="27" customHeight="1" x14ac:dyDescent="0.4">
      <c r="A18" s="130">
        <v>15</v>
      </c>
      <c r="B18" s="116">
        <f t="shared" si="0"/>
        <v>44301</v>
      </c>
      <c r="C18" s="139" t="s">
        <v>98</v>
      </c>
      <c r="D18" s="116">
        <f t="shared" si="1"/>
        <v>44331</v>
      </c>
      <c r="E18" s="117" t="s">
        <v>99</v>
      </c>
      <c r="F18" s="116">
        <f t="shared" si="2"/>
        <v>44362</v>
      </c>
      <c r="G18" s="117" t="s">
        <v>220</v>
      </c>
      <c r="H18" s="134">
        <v>15</v>
      </c>
      <c r="I18" s="116">
        <f t="shared" si="3"/>
        <v>44392</v>
      </c>
      <c r="J18" s="117" t="s">
        <v>226</v>
      </c>
      <c r="K18" s="114">
        <f t="shared" si="4"/>
        <v>44423</v>
      </c>
      <c r="L18" s="121"/>
      <c r="M18" s="116">
        <f t="shared" si="5"/>
        <v>44454</v>
      </c>
      <c r="N18" s="122"/>
      <c r="O18" s="134">
        <v>15</v>
      </c>
      <c r="P18" s="123"/>
      <c r="Q18" s="134">
        <v>15</v>
      </c>
      <c r="R18" s="116">
        <f t="shared" si="6"/>
        <v>44484</v>
      </c>
      <c r="S18" s="117" t="s">
        <v>189</v>
      </c>
      <c r="T18" s="116">
        <f t="shared" si="7"/>
        <v>44515</v>
      </c>
      <c r="U18" s="122"/>
      <c r="V18" s="116">
        <f t="shared" si="8"/>
        <v>44545</v>
      </c>
      <c r="W18" s="117"/>
      <c r="X18" s="134">
        <v>15</v>
      </c>
      <c r="Y18" s="116">
        <f t="shared" si="9"/>
        <v>44576</v>
      </c>
      <c r="Z18" s="117"/>
      <c r="AA18" s="125">
        <f t="shared" si="10"/>
        <v>44607</v>
      </c>
      <c r="AB18" s="255" t="s">
        <v>109</v>
      </c>
      <c r="AC18" s="116">
        <f t="shared" si="11"/>
        <v>44635</v>
      </c>
      <c r="AD18" s="139" t="s">
        <v>207</v>
      </c>
      <c r="AE18" s="138">
        <v>15</v>
      </c>
      <c r="AI18" s="129">
        <f t="shared" si="12"/>
        <v>44301</v>
      </c>
      <c r="AJ18" s="129"/>
      <c r="AK18" s="129">
        <f t="shared" si="13"/>
        <v>44331</v>
      </c>
      <c r="AL18" s="129"/>
      <c r="AM18" s="129">
        <f t="shared" si="14"/>
        <v>44362</v>
      </c>
      <c r="AN18" s="129"/>
      <c r="AO18" s="129"/>
      <c r="AP18" s="129">
        <f t="shared" si="15"/>
        <v>44392</v>
      </c>
      <c r="AQ18" s="129"/>
      <c r="AR18" s="129">
        <f t="shared" si="16"/>
        <v>44423</v>
      </c>
      <c r="AS18" s="129"/>
      <c r="AT18" s="129">
        <f t="shared" si="17"/>
        <v>44454</v>
      </c>
      <c r="AU18" s="129"/>
      <c r="AV18" s="129"/>
      <c r="AW18" s="129"/>
      <c r="AX18" s="129"/>
      <c r="AY18" s="129">
        <f t="shared" si="18"/>
        <v>44484</v>
      </c>
      <c r="AZ18" s="129"/>
      <c r="BA18" s="129">
        <f t="shared" si="19"/>
        <v>44515</v>
      </c>
      <c r="BB18" s="129"/>
      <c r="BC18" s="129">
        <f t="shared" si="20"/>
        <v>44545</v>
      </c>
      <c r="BD18" s="129"/>
      <c r="BE18" s="129"/>
      <c r="BF18" s="129">
        <f t="shared" si="21"/>
        <v>44576</v>
      </c>
      <c r="BG18" s="129"/>
      <c r="BH18" s="129">
        <f t="shared" si="22"/>
        <v>44607</v>
      </c>
      <c r="BI18" s="129"/>
      <c r="BJ18" s="129">
        <f t="shared" si="23"/>
        <v>44635</v>
      </c>
    </row>
    <row r="19" spans="1:62" s="128" customFormat="1" ht="27" customHeight="1" x14ac:dyDescent="0.4">
      <c r="A19" s="130">
        <v>16</v>
      </c>
      <c r="B19" s="116">
        <f t="shared" si="0"/>
        <v>44302</v>
      </c>
      <c r="C19" s="133" t="s">
        <v>101</v>
      </c>
      <c r="D19" s="116">
        <f t="shared" si="1"/>
        <v>44332</v>
      </c>
      <c r="E19" s="151" t="s">
        <v>102</v>
      </c>
      <c r="F19" s="116">
        <f t="shared" si="2"/>
        <v>44363</v>
      </c>
      <c r="G19" s="117" t="s">
        <v>179</v>
      </c>
      <c r="H19" s="134">
        <v>16</v>
      </c>
      <c r="I19" s="116">
        <f t="shared" si="3"/>
        <v>44393</v>
      </c>
      <c r="J19" s="139" t="s">
        <v>103</v>
      </c>
      <c r="K19" s="114">
        <f t="shared" si="4"/>
        <v>44424</v>
      </c>
      <c r="L19" s="121"/>
      <c r="M19" s="116">
        <f t="shared" si="5"/>
        <v>44455</v>
      </c>
      <c r="N19" s="122" t="s">
        <v>187</v>
      </c>
      <c r="O19" s="134">
        <v>16</v>
      </c>
      <c r="P19" s="141"/>
      <c r="Q19" s="134">
        <v>16</v>
      </c>
      <c r="R19" s="116">
        <f t="shared" si="6"/>
        <v>44485</v>
      </c>
      <c r="S19" s="122" t="s">
        <v>114</v>
      </c>
      <c r="T19" s="116">
        <f t="shared" si="7"/>
        <v>44516</v>
      </c>
      <c r="U19" s="117" t="s">
        <v>200</v>
      </c>
      <c r="V19" s="116">
        <f t="shared" si="8"/>
        <v>44546</v>
      </c>
      <c r="W19" s="117"/>
      <c r="X19" s="134">
        <v>16</v>
      </c>
      <c r="Y19" s="116">
        <f t="shared" si="9"/>
        <v>44577</v>
      </c>
      <c r="Z19" s="117"/>
      <c r="AA19" s="125">
        <f t="shared" si="10"/>
        <v>44608</v>
      </c>
      <c r="AB19" s="255" t="s">
        <v>209</v>
      </c>
      <c r="AC19" s="116">
        <f t="shared" si="11"/>
        <v>44636</v>
      </c>
      <c r="AD19" s="117"/>
      <c r="AE19" s="138">
        <v>16</v>
      </c>
      <c r="AI19" s="129">
        <f t="shared" si="12"/>
        <v>44302</v>
      </c>
      <c r="AJ19" s="129"/>
      <c r="AK19" s="129">
        <f t="shared" si="13"/>
        <v>44332</v>
      </c>
      <c r="AL19" s="129"/>
      <c r="AM19" s="129">
        <f t="shared" si="14"/>
        <v>44363</v>
      </c>
      <c r="AN19" s="129"/>
      <c r="AO19" s="129"/>
      <c r="AP19" s="129">
        <f t="shared" si="15"/>
        <v>44393</v>
      </c>
      <c r="AQ19" s="129"/>
      <c r="AR19" s="129">
        <f t="shared" si="16"/>
        <v>44424</v>
      </c>
      <c r="AS19" s="129"/>
      <c r="AT19" s="129">
        <f t="shared" si="17"/>
        <v>44455</v>
      </c>
      <c r="AU19" s="129"/>
      <c r="AV19" s="129"/>
      <c r="AW19" s="129"/>
      <c r="AX19" s="129"/>
      <c r="AY19" s="129">
        <f t="shared" si="18"/>
        <v>44485</v>
      </c>
      <c r="AZ19" s="129"/>
      <c r="BA19" s="129">
        <f t="shared" si="19"/>
        <v>44516</v>
      </c>
      <c r="BB19" s="129"/>
      <c r="BC19" s="129">
        <f t="shared" si="20"/>
        <v>44546</v>
      </c>
      <c r="BD19" s="129"/>
      <c r="BE19" s="129"/>
      <c r="BF19" s="129">
        <f t="shared" si="21"/>
        <v>44577</v>
      </c>
      <c r="BG19" s="129"/>
      <c r="BH19" s="129">
        <f t="shared" si="22"/>
        <v>44608</v>
      </c>
      <c r="BI19" s="129"/>
      <c r="BJ19" s="129">
        <f t="shared" si="23"/>
        <v>44636</v>
      </c>
    </row>
    <row r="20" spans="1:62" s="128" customFormat="1" ht="27" customHeight="1" x14ac:dyDescent="0.4">
      <c r="A20" s="130">
        <v>17</v>
      </c>
      <c r="B20" s="116">
        <f t="shared" si="0"/>
        <v>44303</v>
      </c>
      <c r="C20" s="117" t="s">
        <v>104</v>
      </c>
      <c r="D20" s="175">
        <f t="shared" si="1"/>
        <v>44333</v>
      </c>
      <c r="E20" s="176"/>
      <c r="F20" s="116">
        <f t="shared" si="2"/>
        <v>44364</v>
      </c>
      <c r="G20" s="122" t="s">
        <v>180</v>
      </c>
      <c r="H20" s="134">
        <v>17</v>
      </c>
      <c r="I20" s="116">
        <f t="shared" si="3"/>
        <v>44394</v>
      </c>
      <c r="J20" s="133" t="s">
        <v>103</v>
      </c>
      <c r="K20" s="114">
        <f t="shared" si="4"/>
        <v>44425</v>
      </c>
      <c r="L20" s="121"/>
      <c r="M20" s="116">
        <f t="shared" si="5"/>
        <v>44456</v>
      </c>
      <c r="N20" s="122" t="s">
        <v>215</v>
      </c>
      <c r="O20" s="134">
        <v>17</v>
      </c>
      <c r="P20" s="141"/>
      <c r="Q20" s="134">
        <v>17</v>
      </c>
      <c r="R20" s="116">
        <f t="shared" si="6"/>
        <v>44486</v>
      </c>
      <c r="S20" s="122"/>
      <c r="T20" s="116">
        <f t="shared" si="7"/>
        <v>44517</v>
      </c>
      <c r="U20" s="122" t="s">
        <v>202</v>
      </c>
      <c r="V20" s="116">
        <f t="shared" si="8"/>
        <v>44547</v>
      </c>
      <c r="W20" s="120"/>
      <c r="X20" s="134">
        <v>17</v>
      </c>
      <c r="Y20" s="116">
        <f t="shared" si="9"/>
        <v>44578</v>
      </c>
      <c r="Z20" s="117"/>
      <c r="AA20" s="125">
        <f t="shared" si="10"/>
        <v>44609</v>
      </c>
      <c r="AB20" s="255" t="s">
        <v>112</v>
      </c>
      <c r="AC20" s="116">
        <f t="shared" si="11"/>
        <v>44637</v>
      </c>
      <c r="AD20" s="144"/>
      <c r="AE20" s="138">
        <v>17</v>
      </c>
      <c r="AI20" s="129">
        <f t="shared" si="12"/>
        <v>44303</v>
      </c>
      <c r="AJ20" s="129"/>
      <c r="AK20" s="129">
        <f t="shared" si="13"/>
        <v>44333</v>
      </c>
      <c r="AL20" s="129"/>
      <c r="AM20" s="129">
        <f t="shared" si="14"/>
        <v>44364</v>
      </c>
      <c r="AN20" s="129"/>
      <c r="AO20" s="129"/>
      <c r="AP20" s="129">
        <f t="shared" si="15"/>
        <v>44394</v>
      </c>
      <c r="AQ20" s="129"/>
      <c r="AR20" s="129">
        <f t="shared" si="16"/>
        <v>44425</v>
      </c>
      <c r="AS20" s="129"/>
      <c r="AT20" s="129">
        <f t="shared" si="17"/>
        <v>44456</v>
      </c>
      <c r="AU20" s="129"/>
      <c r="AV20" s="129"/>
      <c r="AW20" s="129"/>
      <c r="AX20" s="129"/>
      <c r="AY20" s="129">
        <f t="shared" si="18"/>
        <v>44486</v>
      </c>
      <c r="AZ20" s="129"/>
      <c r="BA20" s="129">
        <f t="shared" si="19"/>
        <v>44517</v>
      </c>
      <c r="BB20" s="129"/>
      <c r="BC20" s="129">
        <f t="shared" si="20"/>
        <v>44547</v>
      </c>
      <c r="BD20" s="129"/>
      <c r="BE20" s="129"/>
      <c r="BF20" s="129">
        <f t="shared" si="21"/>
        <v>44578</v>
      </c>
      <c r="BG20" s="129"/>
      <c r="BH20" s="129">
        <f t="shared" si="22"/>
        <v>44609</v>
      </c>
      <c r="BI20" s="129"/>
      <c r="BJ20" s="129">
        <f t="shared" si="23"/>
        <v>44637</v>
      </c>
    </row>
    <row r="21" spans="1:62" s="128" customFormat="1" ht="27" customHeight="1" x14ac:dyDescent="0.4">
      <c r="A21" s="130">
        <v>18</v>
      </c>
      <c r="B21" s="116">
        <f t="shared" si="0"/>
        <v>44304</v>
      </c>
      <c r="C21" s="177"/>
      <c r="D21" s="116">
        <f t="shared" si="1"/>
        <v>44334</v>
      </c>
      <c r="E21" s="178"/>
      <c r="F21" s="116">
        <f t="shared" si="2"/>
        <v>44365</v>
      </c>
      <c r="G21" s="262"/>
      <c r="H21" s="134">
        <v>18</v>
      </c>
      <c r="I21" s="116">
        <f t="shared" si="3"/>
        <v>44395</v>
      </c>
      <c r="J21" s="133" t="s">
        <v>103</v>
      </c>
      <c r="K21" s="114">
        <f t="shared" si="4"/>
        <v>44426</v>
      </c>
      <c r="L21" s="121"/>
      <c r="M21" s="116">
        <f t="shared" si="5"/>
        <v>44457</v>
      </c>
      <c r="N21" s="260" t="s">
        <v>188</v>
      </c>
      <c r="O21" s="134">
        <v>18</v>
      </c>
      <c r="P21" s="141"/>
      <c r="Q21" s="134">
        <v>18</v>
      </c>
      <c r="R21" s="116">
        <f t="shared" si="6"/>
        <v>44487</v>
      </c>
      <c r="S21" s="139" t="s">
        <v>107</v>
      </c>
      <c r="T21" s="116">
        <f t="shared" si="7"/>
        <v>44518</v>
      </c>
      <c r="U21" s="122" t="s">
        <v>202</v>
      </c>
      <c r="V21" s="116">
        <f t="shared" si="8"/>
        <v>44548</v>
      </c>
      <c r="W21" s="122" t="s">
        <v>119</v>
      </c>
      <c r="X21" s="134">
        <v>18</v>
      </c>
      <c r="Y21" s="116">
        <f t="shared" si="9"/>
        <v>44579</v>
      </c>
      <c r="Z21" s="117"/>
      <c r="AA21" s="125">
        <f t="shared" si="10"/>
        <v>44610</v>
      </c>
      <c r="AB21" s="255" t="s">
        <v>210</v>
      </c>
      <c r="AC21" s="116">
        <f t="shared" si="11"/>
        <v>44638</v>
      </c>
      <c r="AD21" s="144"/>
      <c r="AE21" s="138">
        <v>18</v>
      </c>
      <c r="AI21" s="129">
        <f t="shared" si="12"/>
        <v>44304</v>
      </c>
      <c r="AJ21" s="129"/>
      <c r="AK21" s="129">
        <f t="shared" si="13"/>
        <v>44334</v>
      </c>
      <c r="AL21" s="129"/>
      <c r="AM21" s="129">
        <f t="shared" si="14"/>
        <v>44365</v>
      </c>
      <c r="AN21" s="129"/>
      <c r="AO21" s="129"/>
      <c r="AP21" s="129">
        <f t="shared" si="15"/>
        <v>44395</v>
      </c>
      <c r="AQ21" s="129"/>
      <c r="AR21" s="129">
        <f t="shared" si="16"/>
        <v>44426</v>
      </c>
      <c r="AS21" s="129"/>
      <c r="AT21" s="129">
        <f t="shared" si="17"/>
        <v>44457</v>
      </c>
      <c r="AU21" s="129"/>
      <c r="AV21" s="129"/>
      <c r="AW21" s="129"/>
      <c r="AX21" s="129"/>
      <c r="AY21" s="129">
        <f t="shared" si="18"/>
        <v>44487</v>
      </c>
      <c r="AZ21" s="129"/>
      <c r="BA21" s="129">
        <f t="shared" si="19"/>
        <v>44518</v>
      </c>
      <c r="BB21" s="129"/>
      <c r="BC21" s="129">
        <f t="shared" si="20"/>
        <v>44548</v>
      </c>
      <c r="BD21" s="129"/>
      <c r="BE21" s="129"/>
      <c r="BF21" s="129">
        <f t="shared" si="21"/>
        <v>44579</v>
      </c>
      <c r="BG21" s="129"/>
      <c r="BH21" s="129">
        <f t="shared" si="22"/>
        <v>44610</v>
      </c>
      <c r="BI21" s="129"/>
      <c r="BJ21" s="129">
        <f t="shared" si="23"/>
        <v>44638</v>
      </c>
    </row>
    <row r="22" spans="1:62" s="128" customFormat="1" ht="27" customHeight="1" x14ac:dyDescent="0.4">
      <c r="A22" s="130">
        <v>19</v>
      </c>
      <c r="B22" s="116">
        <f t="shared" si="0"/>
        <v>44305</v>
      </c>
      <c r="C22" s="179"/>
      <c r="D22" s="116">
        <f t="shared" si="1"/>
        <v>44335</v>
      </c>
      <c r="E22" s="180" t="s">
        <v>110</v>
      </c>
      <c r="F22" s="116">
        <f t="shared" si="2"/>
        <v>44366</v>
      </c>
      <c r="G22" s="266" t="s">
        <v>116</v>
      </c>
      <c r="H22" s="134">
        <v>19</v>
      </c>
      <c r="I22" s="116">
        <f t="shared" si="3"/>
        <v>44396</v>
      </c>
      <c r="J22" s="117"/>
      <c r="K22" s="114">
        <f t="shared" si="4"/>
        <v>44427</v>
      </c>
      <c r="L22" s="121"/>
      <c r="M22" s="116">
        <f t="shared" si="5"/>
        <v>44458</v>
      </c>
      <c r="N22" s="122"/>
      <c r="O22" s="134">
        <v>19</v>
      </c>
      <c r="P22" s="123"/>
      <c r="Q22" s="134">
        <v>19</v>
      </c>
      <c r="R22" s="114">
        <f t="shared" si="6"/>
        <v>44488</v>
      </c>
      <c r="S22" s="256" t="s">
        <v>155</v>
      </c>
      <c r="T22" s="116">
        <f t="shared" si="7"/>
        <v>44519</v>
      </c>
      <c r="U22" s="117" t="s">
        <v>235</v>
      </c>
      <c r="V22" s="116">
        <f t="shared" si="8"/>
        <v>44549</v>
      </c>
      <c r="W22" s="122"/>
      <c r="X22" s="134">
        <v>19</v>
      </c>
      <c r="Y22" s="116">
        <f t="shared" si="9"/>
        <v>44580</v>
      </c>
      <c r="Z22" s="117"/>
      <c r="AA22" s="125">
        <f t="shared" si="10"/>
        <v>44611</v>
      </c>
      <c r="AB22" s="142" t="s">
        <v>211</v>
      </c>
      <c r="AC22" s="116">
        <f t="shared" si="11"/>
        <v>44639</v>
      </c>
      <c r="AD22" s="117"/>
      <c r="AE22" s="138">
        <v>19</v>
      </c>
      <c r="AI22" s="129">
        <f t="shared" si="12"/>
        <v>44305</v>
      </c>
      <c r="AJ22" s="129"/>
      <c r="AK22" s="129">
        <f t="shared" si="13"/>
        <v>44335</v>
      </c>
      <c r="AL22" s="129"/>
      <c r="AM22" s="129">
        <f t="shared" si="14"/>
        <v>44366</v>
      </c>
      <c r="AN22" s="129"/>
      <c r="AO22" s="129"/>
      <c r="AP22" s="129">
        <f t="shared" si="15"/>
        <v>44396</v>
      </c>
      <c r="AQ22" s="129"/>
      <c r="AR22" s="129">
        <f t="shared" si="16"/>
        <v>44427</v>
      </c>
      <c r="AS22" s="129"/>
      <c r="AT22" s="129">
        <f t="shared" si="17"/>
        <v>44458</v>
      </c>
      <c r="AU22" s="129"/>
      <c r="AV22" s="129"/>
      <c r="AW22" s="129"/>
      <c r="AX22" s="129"/>
      <c r="AY22" s="129">
        <f t="shared" si="18"/>
        <v>44488</v>
      </c>
      <c r="AZ22" s="129"/>
      <c r="BA22" s="129">
        <f t="shared" si="19"/>
        <v>44519</v>
      </c>
      <c r="BB22" s="129"/>
      <c r="BC22" s="129">
        <f t="shared" si="20"/>
        <v>44549</v>
      </c>
      <c r="BD22" s="129"/>
      <c r="BE22" s="129"/>
      <c r="BF22" s="129">
        <f t="shared" si="21"/>
        <v>44580</v>
      </c>
      <c r="BG22" s="129"/>
      <c r="BH22" s="129">
        <f t="shared" si="22"/>
        <v>44611</v>
      </c>
      <c r="BI22" s="129"/>
      <c r="BJ22" s="129">
        <f t="shared" si="23"/>
        <v>44639</v>
      </c>
    </row>
    <row r="23" spans="1:62" s="128" customFormat="1" ht="27" customHeight="1" x14ac:dyDescent="0.4">
      <c r="A23" s="182">
        <v>20</v>
      </c>
      <c r="B23" s="156">
        <f t="shared" si="0"/>
        <v>44306</v>
      </c>
      <c r="C23" s="183" t="s">
        <v>111</v>
      </c>
      <c r="D23" s="156">
        <f t="shared" si="1"/>
        <v>44336</v>
      </c>
      <c r="E23" s="158" t="s">
        <v>112</v>
      </c>
      <c r="F23" s="156">
        <f t="shared" si="2"/>
        <v>44367</v>
      </c>
      <c r="G23" s="184"/>
      <c r="H23" s="159">
        <v>20</v>
      </c>
      <c r="I23" s="156">
        <f t="shared" si="3"/>
        <v>44397</v>
      </c>
      <c r="J23" s="185" t="s">
        <v>113</v>
      </c>
      <c r="K23" s="161">
        <f t="shared" si="4"/>
        <v>44428</v>
      </c>
      <c r="L23" s="162"/>
      <c r="M23" s="156">
        <f t="shared" si="5"/>
        <v>44459</v>
      </c>
      <c r="N23" s="165"/>
      <c r="O23" s="163">
        <v>20</v>
      </c>
      <c r="P23" s="186"/>
      <c r="Q23" s="163">
        <v>20</v>
      </c>
      <c r="R23" s="156">
        <f t="shared" si="6"/>
        <v>44489</v>
      </c>
      <c r="S23" s="160"/>
      <c r="T23" s="156">
        <f t="shared" si="7"/>
        <v>44520</v>
      </c>
      <c r="U23" s="187" t="s">
        <v>116</v>
      </c>
      <c r="V23" s="156">
        <f t="shared" si="8"/>
        <v>44550</v>
      </c>
      <c r="W23" s="165"/>
      <c r="X23" s="159">
        <v>20</v>
      </c>
      <c r="Y23" s="156">
        <f t="shared" si="9"/>
        <v>44581</v>
      </c>
      <c r="Z23" s="165" t="s">
        <v>122</v>
      </c>
      <c r="AA23" s="167">
        <f t="shared" si="10"/>
        <v>44612</v>
      </c>
      <c r="AB23" s="168"/>
      <c r="AC23" s="156">
        <f t="shared" si="11"/>
        <v>44640</v>
      </c>
      <c r="AD23" s="254" t="s">
        <v>148</v>
      </c>
      <c r="AE23" s="169">
        <v>20</v>
      </c>
      <c r="AI23" s="129">
        <f t="shared" si="12"/>
        <v>44306</v>
      </c>
      <c r="AJ23" s="129"/>
      <c r="AK23" s="129">
        <f t="shared" si="13"/>
        <v>44336</v>
      </c>
      <c r="AL23" s="129"/>
      <c r="AM23" s="129">
        <f t="shared" si="14"/>
        <v>44367</v>
      </c>
      <c r="AN23" s="129"/>
      <c r="AO23" s="129"/>
      <c r="AP23" s="129">
        <f t="shared" si="15"/>
        <v>44397</v>
      </c>
      <c r="AQ23" s="129"/>
      <c r="AR23" s="129">
        <f t="shared" si="16"/>
        <v>44428</v>
      </c>
      <c r="AS23" s="129"/>
      <c r="AT23" s="129">
        <f t="shared" si="17"/>
        <v>44459</v>
      </c>
      <c r="AU23" s="129"/>
      <c r="AV23" s="129"/>
      <c r="AW23" s="129"/>
      <c r="AX23" s="129"/>
      <c r="AY23" s="129">
        <f t="shared" si="18"/>
        <v>44489</v>
      </c>
      <c r="AZ23" s="129"/>
      <c r="BA23" s="129">
        <f t="shared" si="19"/>
        <v>44520</v>
      </c>
      <c r="BB23" s="129"/>
      <c r="BC23" s="129">
        <f t="shared" si="20"/>
        <v>44550</v>
      </c>
      <c r="BD23" s="129"/>
      <c r="BE23" s="129"/>
      <c r="BF23" s="129">
        <f t="shared" si="21"/>
        <v>44581</v>
      </c>
      <c r="BG23" s="129"/>
      <c r="BH23" s="129">
        <f t="shared" si="22"/>
        <v>44612</v>
      </c>
      <c r="BI23" s="129"/>
      <c r="BJ23" s="129">
        <f t="shared" si="23"/>
        <v>44640</v>
      </c>
    </row>
    <row r="24" spans="1:62" s="128" customFormat="1" ht="27" customHeight="1" x14ac:dyDescent="0.4">
      <c r="A24" s="113">
        <v>21</v>
      </c>
      <c r="B24" s="116">
        <f t="shared" si="0"/>
        <v>44307</v>
      </c>
      <c r="C24" s="188" t="s">
        <v>115</v>
      </c>
      <c r="D24" s="116">
        <f t="shared" si="1"/>
        <v>44337</v>
      </c>
      <c r="E24" s="122"/>
      <c r="F24" s="116">
        <f t="shared" si="2"/>
        <v>44368</v>
      </c>
      <c r="G24" s="189"/>
      <c r="H24" s="118">
        <v>21</v>
      </c>
      <c r="I24" s="114">
        <f t="shared" si="3"/>
        <v>44398</v>
      </c>
      <c r="J24" s="121"/>
      <c r="K24" s="114">
        <f t="shared" si="4"/>
        <v>44429</v>
      </c>
      <c r="L24" s="121" t="s">
        <v>228</v>
      </c>
      <c r="M24" s="116">
        <f t="shared" si="5"/>
        <v>44460</v>
      </c>
      <c r="N24" s="126"/>
      <c r="O24" s="118">
        <v>21</v>
      </c>
      <c r="P24" s="123"/>
      <c r="Q24" s="118">
        <v>21</v>
      </c>
      <c r="R24" s="116">
        <f t="shared" si="6"/>
        <v>44490</v>
      </c>
      <c r="S24" s="190"/>
      <c r="T24" s="191">
        <f t="shared" si="7"/>
        <v>44521</v>
      </c>
      <c r="U24" s="122"/>
      <c r="V24" s="116">
        <f t="shared" si="8"/>
        <v>44551</v>
      </c>
      <c r="W24" s="117"/>
      <c r="X24" s="118">
        <v>21</v>
      </c>
      <c r="Y24" s="116">
        <f t="shared" si="9"/>
        <v>44582</v>
      </c>
      <c r="Z24" s="117" t="s">
        <v>117</v>
      </c>
      <c r="AA24" s="125">
        <f t="shared" si="10"/>
        <v>44613</v>
      </c>
      <c r="AB24" s="174"/>
      <c r="AC24" s="116">
        <f t="shared" si="11"/>
        <v>44641</v>
      </c>
      <c r="AD24" s="192"/>
      <c r="AE24" s="127">
        <v>21</v>
      </c>
      <c r="AI24" s="129">
        <f t="shared" si="12"/>
        <v>44307</v>
      </c>
      <c r="AJ24" s="129"/>
      <c r="AK24" s="129">
        <f t="shared" si="13"/>
        <v>44337</v>
      </c>
      <c r="AL24" s="129"/>
      <c r="AM24" s="129">
        <f t="shared" si="14"/>
        <v>44368</v>
      </c>
      <c r="AN24" s="129"/>
      <c r="AO24" s="129"/>
      <c r="AP24" s="129">
        <f t="shared" si="15"/>
        <v>44398</v>
      </c>
      <c r="AQ24" s="129"/>
      <c r="AR24" s="129">
        <f t="shared" si="16"/>
        <v>44429</v>
      </c>
      <c r="AS24" s="129"/>
      <c r="AT24" s="129">
        <f t="shared" si="17"/>
        <v>44460</v>
      </c>
      <c r="AU24" s="129"/>
      <c r="AV24" s="129"/>
      <c r="AW24" s="129"/>
      <c r="AX24" s="129"/>
      <c r="AY24" s="129">
        <f t="shared" si="18"/>
        <v>44490</v>
      </c>
      <c r="AZ24" s="129"/>
      <c r="BA24" s="129">
        <f t="shared" si="19"/>
        <v>44521</v>
      </c>
      <c r="BB24" s="129"/>
      <c r="BC24" s="129">
        <f t="shared" si="20"/>
        <v>44551</v>
      </c>
      <c r="BD24" s="129"/>
      <c r="BE24" s="129"/>
      <c r="BF24" s="129">
        <f t="shared" si="21"/>
        <v>44582</v>
      </c>
      <c r="BG24" s="129"/>
      <c r="BH24" s="129">
        <f t="shared" si="22"/>
        <v>44613</v>
      </c>
      <c r="BI24" s="129"/>
      <c r="BJ24" s="129">
        <f t="shared" si="23"/>
        <v>44641</v>
      </c>
    </row>
    <row r="25" spans="1:62" s="128" customFormat="1" ht="27" customHeight="1" x14ac:dyDescent="0.4">
      <c r="A25" s="130">
        <v>22</v>
      </c>
      <c r="B25" s="116">
        <f t="shared" si="0"/>
        <v>44308</v>
      </c>
      <c r="C25" s="133" t="s">
        <v>118</v>
      </c>
      <c r="D25" s="116">
        <f t="shared" si="1"/>
        <v>44338</v>
      </c>
      <c r="E25" s="122" t="s">
        <v>119</v>
      </c>
      <c r="F25" s="116">
        <f t="shared" si="2"/>
        <v>44369</v>
      </c>
      <c r="G25" s="122" t="s">
        <v>221</v>
      </c>
      <c r="H25" s="134">
        <v>22</v>
      </c>
      <c r="I25" s="114">
        <f t="shared" si="3"/>
        <v>44399</v>
      </c>
      <c r="J25" s="121"/>
      <c r="K25" s="114">
        <f t="shared" si="4"/>
        <v>44430</v>
      </c>
      <c r="L25" s="121"/>
      <c r="M25" s="116">
        <f t="shared" si="5"/>
        <v>44461</v>
      </c>
      <c r="N25" s="117"/>
      <c r="O25" s="134">
        <v>22</v>
      </c>
      <c r="P25" s="123"/>
      <c r="Q25" s="134">
        <v>22</v>
      </c>
      <c r="R25" s="116">
        <f t="shared" si="6"/>
        <v>44491</v>
      </c>
      <c r="S25" s="117"/>
      <c r="T25" s="193">
        <f t="shared" si="7"/>
        <v>44522</v>
      </c>
      <c r="U25" s="122"/>
      <c r="V25" s="116">
        <f t="shared" si="8"/>
        <v>44552</v>
      </c>
      <c r="W25" s="194"/>
      <c r="X25" s="134">
        <v>22</v>
      </c>
      <c r="Y25" s="116">
        <f t="shared" si="9"/>
        <v>44583</v>
      </c>
      <c r="Z25" s="144" t="s">
        <v>191</v>
      </c>
      <c r="AA25" s="125">
        <f t="shared" si="10"/>
        <v>44614</v>
      </c>
      <c r="AB25" s="174"/>
      <c r="AC25" s="116">
        <f t="shared" si="11"/>
        <v>44642</v>
      </c>
      <c r="AD25" s="142"/>
      <c r="AE25" s="138">
        <v>22</v>
      </c>
      <c r="AI25" s="129">
        <f t="shared" si="12"/>
        <v>44308</v>
      </c>
      <c r="AJ25" s="129"/>
      <c r="AK25" s="129">
        <f t="shared" si="13"/>
        <v>44338</v>
      </c>
      <c r="AL25" s="129"/>
      <c r="AM25" s="129">
        <f t="shared" si="14"/>
        <v>44369</v>
      </c>
      <c r="AN25" s="129"/>
      <c r="AO25" s="129"/>
      <c r="AP25" s="129">
        <f t="shared" si="15"/>
        <v>44399</v>
      </c>
      <c r="AQ25" s="129"/>
      <c r="AR25" s="129">
        <f t="shared" si="16"/>
        <v>44430</v>
      </c>
      <c r="AS25" s="129"/>
      <c r="AT25" s="129">
        <f t="shared" si="17"/>
        <v>44461</v>
      </c>
      <c r="AU25" s="129"/>
      <c r="AV25" s="129"/>
      <c r="AW25" s="129"/>
      <c r="AX25" s="129"/>
      <c r="AY25" s="129">
        <f t="shared" si="18"/>
        <v>44491</v>
      </c>
      <c r="AZ25" s="129"/>
      <c r="BA25" s="129">
        <f t="shared" si="19"/>
        <v>44522</v>
      </c>
      <c r="BB25" s="129"/>
      <c r="BC25" s="129">
        <f t="shared" si="20"/>
        <v>44552</v>
      </c>
      <c r="BD25" s="129"/>
      <c r="BE25" s="129"/>
      <c r="BF25" s="129">
        <f t="shared" si="21"/>
        <v>44583</v>
      </c>
      <c r="BG25" s="129"/>
      <c r="BH25" s="129">
        <f t="shared" si="22"/>
        <v>44614</v>
      </c>
      <c r="BI25" s="129"/>
      <c r="BJ25" s="129">
        <f t="shared" si="23"/>
        <v>44642</v>
      </c>
    </row>
    <row r="26" spans="1:62" s="128" customFormat="1" ht="27" customHeight="1" x14ac:dyDescent="0.4">
      <c r="A26" s="130">
        <v>23</v>
      </c>
      <c r="B26" s="116">
        <f t="shared" si="0"/>
        <v>44309</v>
      </c>
      <c r="C26" s="117" t="s">
        <v>120</v>
      </c>
      <c r="D26" s="116">
        <f t="shared" si="1"/>
        <v>44339</v>
      </c>
      <c r="E26" s="122"/>
      <c r="F26" s="116">
        <f t="shared" si="2"/>
        <v>44370</v>
      </c>
      <c r="G26" s="132" t="s">
        <v>222</v>
      </c>
      <c r="H26" s="134">
        <v>23</v>
      </c>
      <c r="I26" s="114">
        <f t="shared" si="3"/>
        <v>44400</v>
      </c>
      <c r="J26" s="272" t="s">
        <v>206</v>
      </c>
      <c r="K26" s="114">
        <f t="shared" si="4"/>
        <v>44431</v>
      </c>
      <c r="L26" s="121"/>
      <c r="M26" s="116">
        <f t="shared" si="5"/>
        <v>44462</v>
      </c>
      <c r="N26" s="133" t="s">
        <v>170</v>
      </c>
      <c r="O26" s="196">
        <v>23</v>
      </c>
      <c r="P26" s="141"/>
      <c r="Q26" s="134">
        <v>23</v>
      </c>
      <c r="R26" s="197">
        <f t="shared" si="6"/>
        <v>44492</v>
      </c>
      <c r="S26" s="139" t="s">
        <v>121</v>
      </c>
      <c r="T26" s="116">
        <f t="shared" si="7"/>
        <v>44523</v>
      </c>
      <c r="U26" s="139" t="s">
        <v>36</v>
      </c>
      <c r="V26" s="116">
        <f t="shared" si="8"/>
        <v>44553</v>
      </c>
      <c r="W26" s="117" t="s">
        <v>234</v>
      </c>
      <c r="X26" s="118">
        <v>23</v>
      </c>
      <c r="Y26" s="116">
        <f t="shared" si="9"/>
        <v>44584</v>
      </c>
      <c r="Z26" s="133" t="s">
        <v>166</v>
      </c>
      <c r="AA26" s="125">
        <f t="shared" si="10"/>
        <v>44615</v>
      </c>
      <c r="AB26" s="133" t="s">
        <v>147</v>
      </c>
      <c r="AC26" s="116">
        <f t="shared" si="11"/>
        <v>44643</v>
      </c>
      <c r="AD26" s="255" t="s">
        <v>149</v>
      </c>
      <c r="AE26" s="138">
        <v>23</v>
      </c>
      <c r="AI26" s="129">
        <f t="shared" si="12"/>
        <v>44309</v>
      </c>
      <c r="AJ26" s="129"/>
      <c r="AK26" s="129">
        <f t="shared" si="13"/>
        <v>44339</v>
      </c>
      <c r="AL26" s="129"/>
      <c r="AM26" s="129">
        <f t="shared" si="14"/>
        <v>44370</v>
      </c>
      <c r="AN26" s="129"/>
      <c r="AO26" s="129"/>
      <c r="AP26" s="129">
        <f t="shared" si="15"/>
        <v>44400</v>
      </c>
      <c r="AQ26" s="129"/>
      <c r="AR26" s="129">
        <f t="shared" si="16"/>
        <v>44431</v>
      </c>
      <c r="AS26" s="129"/>
      <c r="AT26" s="129">
        <f t="shared" si="17"/>
        <v>44462</v>
      </c>
      <c r="AU26" s="129"/>
      <c r="AV26" s="129"/>
      <c r="AW26" s="129"/>
      <c r="AX26" s="129"/>
      <c r="AY26" s="129">
        <f t="shared" si="18"/>
        <v>44492</v>
      </c>
      <c r="AZ26" s="129"/>
      <c r="BA26" s="129">
        <f t="shared" si="19"/>
        <v>44523</v>
      </c>
      <c r="BB26" s="129"/>
      <c r="BC26" s="129">
        <f t="shared" si="20"/>
        <v>44553</v>
      </c>
      <c r="BD26" s="129"/>
      <c r="BE26" s="129"/>
      <c r="BF26" s="129">
        <f t="shared" si="21"/>
        <v>44584</v>
      </c>
      <c r="BG26" s="129"/>
      <c r="BH26" s="129">
        <f t="shared" si="22"/>
        <v>44615</v>
      </c>
      <c r="BI26" s="129"/>
      <c r="BJ26" s="129">
        <f t="shared" si="23"/>
        <v>44643</v>
      </c>
    </row>
    <row r="27" spans="1:62" s="128" customFormat="1" ht="27" customHeight="1" x14ac:dyDescent="0.4">
      <c r="A27" s="130">
        <v>24</v>
      </c>
      <c r="B27" s="116">
        <f t="shared" si="0"/>
        <v>44310</v>
      </c>
      <c r="C27" s="198" t="s">
        <v>174</v>
      </c>
      <c r="D27" s="116">
        <f t="shared" si="1"/>
        <v>44340</v>
      </c>
      <c r="E27" s="117"/>
      <c r="F27" s="116">
        <f t="shared" si="2"/>
        <v>44371</v>
      </c>
      <c r="G27" s="132" t="s">
        <v>112</v>
      </c>
      <c r="H27" s="134">
        <v>24</v>
      </c>
      <c r="I27" s="114">
        <f t="shared" si="3"/>
        <v>44401</v>
      </c>
      <c r="J27" s="195" t="s">
        <v>123</v>
      </c>
      <c r="K27" s="114">
        <f t="shared" si="4"/>
        <v>44432</v>
      </c>
      <c r="L27" s="121"/>
      <c r="M27" s="116">
        <f t="shared" si="5"/>
        <v>44463</v>
      </c>
      <c r="N27" s="133" t="s">
        <v>171</v>
      </c>
      <c r="O27" s="196">
        <v>24</v>
      </c>
      <c r="P27" s="141"/>
      <c r="Q27" s="134">
        <v>24</v>
      </c>
      <c r="R27" s="116">
        <f t="shared" si="6"/>
        <v>44493</v>
      </c>
      <c r="S27" s="139" t="s">
        <v>124</v>
      </c>
      <c r="T27" s="116">
        <f t="shared" si="7"/>
        <v>44524</v>
      </c>
      <c r="U27" s="122" t="s">
        <v>201</v>
      </c>
      <c r="V27" s="114">
        <f t="shared" si="8"/>
        <v>44554</v>
      </c>
      <c r="W27" s="181"/>
      <c r="X27" s="134">
        <v>24</v>
      </c>
      <c r="Y27" s="116">
        <f t="shared" si="9"/>
        <v>44585</v>
      </c>
      <c r="Z27" s="133" t="s">
        <v>129</v>
      </c>
      <c r="AA27" s="125">
        <f t="shared" si="10"/>
        <v>44616</v>
      </c>
      <c r="AB27" s="117" t="s">
        <v>214</v>
      </c>
      <c r="AC27" s="114">
        <f t="shared" si="11"/>
        <v>44644</v>
      </c>
      <c r="AD27" s="256" t="s">
        <v>167</v>
      </c>
      <c r="AE27" s="138">
        <v>24</v>
      </c>
      <c r="AI27" s="129">
        <f t="shared" si="12"/>
        <v>44310</v>
      </c>
      <c r="AJ27" s="129"/>
      <c r="AK27" s="129">
        <f t="shared" si="13"/>
        <v>44340</v>
      </c>
      <c r="AL27" s="129"/>
      <c r="AM27" s="129">
        <f t="shared" si="14"/>
        <v>44371</v>
      </c>
      <c r="AN27" s="129"/>
      <c r="AO27" s="129"/>
      <c r="AP27" s="129">
        <f t="shared" si="15"/>
        <v>44401</v>
      </c>
      <c r="AQ27" s="129"/>
      <c r="AR27" s="129">
        <f t="shared" si="16"/>
        <v>44432</v>
      </c>
      <c r="AS27" s="129"/>
      <c r="AT27" s="129">
        <f t="shared" si="17"/>
        <v>44463</v>
      </c>
      <c r="AU27" s="129"/>
      <c r="AV27" s="129"/>
      <c r="AW27" s="129"/>
      <c r="AX27" s="129"/>
      <c r="AY27" s="129">
        <f t="shared" si="18"/>
        <v>44493</v>
      </c>
      <c r="AZ27" s="129"/>
      <c r="BA27" s="129">
        <f t="shared" si="19"/>
        <v>44524</v>
      </c>
      <c r="BB27" s="129"/>
      <c r="BC27" s="129">
        <f t="shared" si="20"/>
        <v>44554</v>
      </c>
      <c r="BD27" s="129"/>
      <c r="BE27" s="129"/>
      <c r="BF27" s="129">
        <f t="shared" si="21"/>
        <v>44585</v>
      </c>
      <c r="BG27" s="129"/>
      <c r="BH27" s="129">
        <f t="shared" si="22"/>
        <v>44616</v>
      </c>
      <c r="BI27" s="129"/>
      <c r="BJ27" s="129">
        <f t="shared" si="23"/>
        <v>44644</v>
      </c>
    </row>
    <row r="28" spans="1:62" s="128" customFormat="1" ht="26.25" customHeight="1" x14ac:dyDescent="0.4">
      <c r="A28" s="130">
        <v>25</v>
      </c>
      <c r="B28" s="116">
        <f t="shared" si="0"/>
        <v>44311</v>
      </c>
      <c r="C28" s="144" t="s">
        <v>218</v>
      </c>
      <c r="D28" s="116">
        <f t="shared" si="1"/>
        <v>44341</v>
      </c>
      <c r="E28" s="117" t="s">
        <v>125</v>
      </c>
      <c r="F28" s="116">
        <f t="shared" si="2"/>
        <v>44372</v>
      </c>
      <c r="G28" s="122"/>
      <c r="H28" s="134">
        <v>25</v>
      </c>
      <c r="I28" s="114">
        <f t="shared" si="3"/>
        <v>44402</v>
      </c>
      <c r="J28" s="199" t="s">
        <v>205</v>
      </c>
      <c r="K28" s="116">
        <f t="shared" si="4"/>
        <v>44433</v>
      </c>
      <c r="L28" s="133" t="s">
        <v>145</v>
      </c>
      <c r="M28" s="116">
        <f t="shared" si="5"/>
        <v>44464</v>
      </c>
      <c r="N28" s="260" t="s">
        <v>128</v>
      </c>
      <c r="O28" s="134">
        <v>25</v>
      </c>
      <c r="P28" s="123"/>
      <c r="Q28" s="134">
        <v>25</v>
      </c>
      <c r="R28" s="116">
        <f t="shared" si="6"/>
        <v>44494</v>
      </c>
      <c r="S28" s="122"/>
      <c r="T28" s="116">
        <f t="shared" si="7"/>
        <v>44525</v>
      </c>
      <c r="U28" s="117"/>
      <c r="V28" s="114">
        <f t="shared" si="8"/>
        <v>44555</v>
      </c>
      <c r="W28" s="181"/>
      <c r="X28" s="134">
        <v>25</v>
      </c>
      <c r="Y28" s="116">
        <f t="shared" si="9"/>
        <v>44586</v>
      </c>
      <c r="Z28" s="117" t="s">
        <v>192</v>
      </c>
      <c r="AA28" s="125">
        <f t="shared" si="10"/>
        <v>44617</v>
      </c>
      <c r="AB28" s="117"/>
      <c r="AC28" s="114">
        <f t="shared" si="11"/>
        <v>44645</v>
      </c>
      <c r="AD28" s="195" t="s">
        <v>168</v>
      </c>
      <c r="AE28" s="138">
        <v>25</v>
      </c>
      <c r="AI28" s="129">
        <f t="shared" si="12"/>
        <v>44311</v>
      </c>
      <c r="AJ28" s="129"/>
      <c r="AK28" s="129">
        <f t="shared" si="13"/>
        <v>44341</v>
      </c>
      <c r="AL28" s="129"/>
      <c r="AM28" s="129">
        <f t="shared" si="14"/>
        <v>44372</v>
      </c>
      <c r="AN28" s="129"/>
      <c r="AO28" s="129"/>
      <c r="AP28" s="129">
        <f t="shared" si="15"/>
        <v>44402</v>
      </c>
      <c r="AQ28" s="129"/>
      <c r="AR28" s="129">
        <f t="shared" si="16"/>
        <v>44433</v>
      </c>
      <c r="AS28" s="129"/>
      <c r="AT28" s="129">
        <f t="shared" si="17"/>
        <v>44464</v>
      </c>
      <c r="AU28" s="129"/>
      <c r="AV28" s="129"/>
      <c r="AW28" s="129"/>
      <c r="AX28" s="129"/>
      <c r="AY28" s="129">
        <f t="shared" si="18"/>
        <v>44494</v>
      </c>
      <c r="AZ28" s="129"/>
      <c r="BA28" s="129">
        <f t="shared" si="19"/>
        <v>44525</v>
      </c>
      <c r="BB28" s="129"/>
      <c r="BC28" s="129">
        <f t="shared" si="20"/>
        <v>44555</v>
      </c>
      <c r="BD28" s="129"/>
      <c r="BE28" s="129"/>
      <c r="BF28" s="129">
        <f t="shared" si="21"/>
        <v>44586</v>
      </c>
      <c r="BG28" s="129"/>
      <c r="BH28" s="129">
        <f t="shared" si="22"/>
        <v>44617</v>
      </c>
      <c r="BI28" s="129"/>
      <c r="BJ28" s="129">
        <f t="shared" si="23"/>
        <v>44645</v>
      </c>
    </row>
    <row r="29" spans="1:62" s="128" customFormat="1" ht="29.25" customHeight="1" x14ac:dyDescent="0.4">
      <c r="A29" s="130">
        <v>26</v>
      </c>
      <c r="B29" s="116">
        <f t="shared" si="0"/>
        <v>44312</v>
      </c>
      <c r="C29" s="117"/>
      <c r="D29" s="116">
        <f t="shared" si="1"/>
        <v>44342</v>
      </c>
      <c r="E29" s="117" t="s">
        <v>126</v>
      </c>
      <c r="F29" s="116">
        <f t="shared" si="2"/>
        <v>44373</v>
      </c>
      <c r="G29" s="117"/>
      <c r="H29" s="134">
        <v>26</v>
      </c>
      <c r="I29" s="114">
        <f t="shared" si="3"/>
        <v>44403</v>
      </c>
      <c r="J29" s="181"/>
      <c r="K29" s="116">
        <f t="shared" si="4"/>
        <v>44434</v>
      </c>
      <c r="L29" s="122" t="s">
        <v>164</v>
      </c>
      <c r="M29" s="116">
        <f t="shared" si="5"/>
        <v>44465</v>
      </c>
      <c r="N29" s="117"/>
      <c r="O29" s="134">
        <v>26</v>
      </c>
      <c r="P29" s="123"/>
      <c r="Q29" s="134">
        <v>26</v>
      </c>
      <c r="R29" s="116">
        <f t="shared" si="6"/>
        <v>44495</v>
      </c>
      <c r="S29" s="139" t="s">
        <v>158</v>
      </c>
      <c r="T29" s="116">
        <f t="shared" si="7"/>
        <v>44526</v>
      </c>
      <c r="U29" s="117" t="s">
        <v>199</v>
      </c>
      <c r="V29" s="114">
        <f t="shared" si="8"/>
        <v>44556</v>
      </c>
      <c r="W29" s="181"/>
      <c r="X29" s="134">
        <v>26</v>
      </c>
      <c r="Y29" s="116">
        <f t="shared" si="9"/>
        <v>44587</v>
      </c>
      <c r="Z29" s="117" t="s">
        <v>193</v>
      </c>
      <c r="AA29" s="125">
        <f t="shared" si="10"/>
        <v>44618</v>
      </c>
      <c r="AB29" s="117"/>
      <c r="AC29" s="114">
        <f t="shared" si="11"/>
        <v>44646</v>
      </c>
      <c r="AD29" s="181"/>
      <c r="AE29" s="138">
        <v>26</v>
      </c>
      <c r="AI29" s="129">
        <f t="shared" si="12"/>
        <v>44312</v>
      </c>
      <c r="AJ29" s="129"/>
      <c r="AK29" s="129">
        <f t="shared" si="13"/>
        <v>44342</v>
      </c>
      <c r="AL29" s="129"/>
      <c r="AM29" s="129">
        <f t="shared" si="14"/>
        <v>44373</v>
      </c>
      <c r="AN29" s="129"/>
      <c r="AO29" s="129"/>
      <c r="AP29" s="129">
        <f t="shared" si="15"/>
        <v>44403</v>
      </c>
      <c r="AQ29" s="129"/>
      <c r="AR29" s="129">
        <f t="shared" si="16"/>
        <v>44434</v>
      </c>
      <c r="AS29" s="129"/>
      <c r="AT29" s="129">
        <f t="shared" si="17"/>
        <v>44465</v>
      </c>
      <c r="AU29" s="129"/>
      <c r="AV29" s="129"/>
      <c r="AW29" s="129"/>
      <c r="AX29" s="129"/>
      <c r="AY29" s="129">
        <f t="shared" si="18"/>
        <v>44495</v>
      </c>
      <c r="AZ29" s="129"/>
      <c r="BA29" s="129">
        <f t="shared" si="19"/>
        <v>44526</v>
      </c>
      <c r="BB29" s="129"/>
      <c r="BC29" s="129">
        <f t="shared" si="20"/>
        <v>44556</v>
      </c>
      <c r="BD29" s="129"/>
      <c r="BE29" s="129"/>
      <c r="BF29" s="129">
        <f t="shared" si="21"/>
        <v>44587</v>
      </c>
      <c r="BG29" s="129"/>
      <c r="BH29" s="129">
        <f t="shared" si="22"/>
        <v>44618</v>
      </c>
      <c r="BI29" s="129"/>
      <c r="BJ29" s="129">
        <f t="shared" si="23"/>
        <v>44646</v>
      </c>
    </row>
    <row r="30" spans="1:62" s="128" customFormat="1" ht="27" customHeight="1" x14ac:dyDescent="0.4">
      <c r="A30" s="130">
        <v>27</v>
      </c>
      <c r="B30" s="116">
        <f t="shared" si="0"/>
        <v>44313</v>
      </c>
      <c r="C30" s="133" t="s">
        <v>127</v>
      </c>
      <c r="D30" s="116">
        <f t="shared" si="1"/>
        <v>44343</v>
      </c>
      <c r="E30" s="139" t="s">
        <v>219</v>
      </c>
      <c r="F30" s="116">
        <f t="shared" si="2"/>
        <v>44374</v>
      </c>
      <c r="G30" s="117"/>
      <c r="H30" s="134">
        <v>27</v>
      </c>
      <c r="I30" s="114">
        <f t="shared" si="3"/>
        <v>44404</v>
      </c>
      <c r="J30" s="195" t="s">
        <v>204</v>
      </c>
      <c r="K30" s="116">
        <f t="shared" si="4"/>
        <v>44435</v>
      </c>
      <c r="L30" s="117" t="s">
        <v>229</v>
      </c>
      <c r="M30" s="116">
        <f t="shared" si="5"/>
        <v>44466</v>
      </c>
      <c r="N30" s="117"/>
      <c r="O30" s="134">
        <v>27</v>
      </c>
      <c r="P30" s="123"/>
      <c r="Q30" s="134">
        <v>27</v>
      </c>
      <c r="R30" s="116">
        <f t="shared" si="6"/>
        <v>44496</v>
      </c>
      <c r="S30" s="122"/>
      <c r="T30" s="116">
        <f t="shared" si="7"/>
        <v>44527</v>
      </c>
      <c r="U30" s="145" t="s">
        <v>105</v>
      </c>
      <c r="V30" s="114">
        <f t="shared" si="8"/>
        <v>44557</v>
      </c>
      <c r="W30" s="181"/>
      <c r="X30" s="134">
        <v>27</v>
      </c>
      <c r="Y30" s="116">
        <f t="shared" si="9"/>
        <v>44588</v>
      </c>
      <c r="Z30" s="117" t="s">
        <v>194</v>
      </c>
      <c r="AA30" s="125">
        <f t="shared" si="10"/>
        <v>44619</v>
      </c>
      <c r="AB30" s="142"/>
      <c r="AC30" s="114">
        <f t="shared" si="11"/>
        <v>44647</v>
      </c>
      <c r="AD30" s="181"/>
      <c r="AE30" s="138">
        <v>27</v>
      </c>
      <c r="AI30" s="129">
        <f t="shared" si="12"/>
        <v>44313</v>
      </c>
      <c r="AJ30" s="129"/>
      <c r="AK30" s="129">
        <f t="shared" si="13"/>
        <v>44343</v>
      </c>
      <c r="AL30" s="129"/>
      <c r="AM30" s="129">
        <f t="shared" si="14"/>
        <v>44374</v>
      </c>
      <c r="AN30" s="129"/>
      <c r="AO30" s="129"/>
      <c r="AP30" s="129">
        <f t="shared" si="15"/>
        <v>44404</v>
      </c>
      <c r="AQ30" s="129"/>
      <c r="AR30" s="129">
        <f t="shared" si="16"/>
        <v>44435</v>
      </c>
      <c r="AS30" s="129"/>
      <c r="AT30" s="129">
        <f t="shared" si="17"/>
        <v>44466</v>
      </c>
      <c r="AU30" s="129"/>
      <c r="AV30" s="129"/>
      <c r="AW30" s="129"/>
      <c r="AX30" s="129"/>
      <c r="AY30" s="129">
        <f t="shared" si="18"/>
        <v>44496</v>
      </c>
      <c r="AZ30" s="129"/>
      <c r="BA30" s="129">
        <f t="shared" si="19"/>
        <v>44527</v>
      </c>
      <c r="BB30" s="129"/>
      <c r="BC30" s="129">
        <f t="shared" si="20"/>
        <v>44557</v>
      </c>
      <c r="BD30" s="129"/>
      <c r="BE30" s="129"/>
      <c r="BF30" s="129">
        <f t="shared" si="21"/>
        <v>44588</v>
      </c>
      <c r="BG30" s="129"/>
      <c r="BH30" s="129">
        <f t="shared" si="22"/>
        <v>44619</v>
      </c>
      <c r="BI30" s="129"/>
      <c r="BJ30" s="129">
        <f t="shared" si="23"/>
        <v>44647</v>
      </c>
    </row>
    <row r="31" spans="1:62" s="128" customFormat="1" ht="27" customHeight="1" x14ac:dyDescent="0.4">
      <c r="A31" s="130">
        <v>28</v>
      </c>
      <c r="B31" s="116">
        <f t="shared" si="0"/>
        <v>44314</v>
      </c>
      <c r="C31" s="139" t="s">
        <v>130</v>
      </c>
      <c r="D31" s="116">
        <f t="shared" si="1"/>
        <v>44344</v>
      </c>
      <c r="E31" s="139"/>
      <c r="F31" s="116">
        <f t="shared" si="2"/>
        <v>44375</v>
      </c>
      <c r="G31" s="122"/>
      <c r="H31" s="134">
        <v>28</v>
      </c>
      <c r="I31" s="114">
        <f t="shared" si="3"/>
        <v>44405</v>
      </c>
      <c r="J31" s="200"/>
      <c r="K31" s="116">
        <f t="shared" si="4"/>
        <v>44436</v>
      </c>
      <c r="L31" s="122"/>
      <c r="M31" s="116">
        <f t="shared" si="5"/>
        <v>44467</v>
      </c>
      <c r="N31" s="117" t="s">
        <v>131</v>
      </c>
      <c r="O31" s="134">
        <v>28</v>
      </c>
      <c r="P31" s="123"/>
      <c r="Q31" s="134">
        <v>28</v>
      </c>
      <c r="R31" s="116">
        <f t="shared" si="6"/>
        <v>44497</v>
      </c>
      <c r="S31" s="122"/>
      <c r="T31" s="116">
        <f t="shared" si="7"/>
        <v>44528</v>
      </c>
      <c r="U31" s="117"/>
      <c r="V31" s="114">
        <f t="shared" si="8"/>
        <v>44558</v>
      </c>
      <c r="W31" s="181" t="s">
        <v>132</v>
      </c>
      <c r="X31" s="134">
        <v>28</v>
      </c>
      <c r="Y31" s="116">
        <f t="shared" si="9"/>
        <v>44589</v>
      </c>
      <c r="Z31" s="117" t="s">
        <v>134</v>
      </c>
      <c r="AA31" s="125">
        <f t="shared" si="10"/>
        <v>44620</v>
      </c>
      <c r="AB31" s="201"/>
      <c r="AC31" s="114">
        <f t="shared" si="11"/>
        <v>44648</v>
      </c>
      <c r="AD31" s="181"/>
      <c r="AE31" s="138">
        <v>28</v>
      </c>
      <c r="AI31" s="129">
        <f t="shared" si="12"/>
        <v>44314</v>
      </c>
      <c r="AJ31" s="129"/>
      <c r="AK31" s="129">
        <f t="shared" si="13"/>
        <v>44344</v>
      </c>
      <c r="AL31" s="129"/>
      <c r="AM31" s="129">
        <f t="shared" si="14"/>
        <v>44375</v>
      </c>
      <c r="AN31" s="129"/>
      <c r="AO31" s="129"/>
      <c r="AP31" s="129">
        <f t="shared" si="15"/>
        <v>44405</v>
      </c>
      <c r="AQ31" s="129"/>
      <c r="AR31" s="129">
        <f t="shared" si="16"/>
        <v>44436</v>
      </c>
      <c r="AS31" s="129"/>
      <c r="AT31" s="129">
        <f t="shared" si="17"/>
        <v>44467</v>
      </c>
      <c r="AU31" s="129"/>
      <c r="AV31" s="129"/>
      <c r="AW31" s="129"/>
      <c r="AX31" s="129"/>
      <c r="AY31" s="129">
        <f t="shared" si="18"/>
        <v>44497</v>
      </c>
      <c r="AZ31" s="129"/>
      <c r="BA31" s="129">
        <f t="shared" si="19"/>
        <v>44528</v>
      </c>
      <c r="BB31" s="129"/>
      <c r="BC31" s="129">
        <f t="shared" si="20"/>
        <v>44558</v>
      </c>
      <c r="BD31" s="129"/>
      <c r="BE31" s="129"/>
      <c r="BF31" s="129">
        <f t="shared" si="21"/>
        <v>44589</v>
      </c>
      <c r="BG31" s="129"/>
      <c r="BH31" s="129">
        <f t="shared" si="22"/>
        <v>44620</v>
      </c>
      <c r="BI31" s="129"/>
      <c r="BJ31" s="129">
        <f t="shared" si="23"/>
        <v>44648</v>
      </c>
    </row>
    <row r="32" spans="1:62" s="128" customFormat="1" ht="27" customHeight="1" x14ac:dyDescent="0.4">
      <c r="A32" s="130">
        <v>29</v>
      </c>
      <c r="B32" s="116">
        <f t="shared" si="0"/>
        <v>44315</v>
      </c>
      <c r="C32" s="139" t="s">
        <v>17</v>
      </c>
      <c r="D32" s="116">
        <f t="shared" si="1"/>
        <v>44345</v>
      </c>
      <c r="E32" s="117" t="s">
        <v>133</v>
      </c>
      <c r="F32" s="116">
        <f t="shared" si="2"/>
        <v>44376</v>
      </c>
      <c r="G32" s="122"/>
      <c r="H32" s="134">
        <v>29</v>
      </c>
      <c r="I32" s="114">
        <f t="shared" si="3"/>
        <v>44406</v>
      </c>
      <c r="J32" s="200"/>
      <c r="K32" s="116">
        <f t="shared" si="4"/>
        <v>44437</v>
      </c>
      <c r="L32" s="122"/>
      <c r="M32" s="116">
        <f t="shared" si="5"/>
        <v>44468</v>
      </c>
      <c r="N32" s="153" t="s">
        <v>106</v>
      </c>
      <c r="O32" s="134">
        <v>29</v>
      </c>
      <c r="P32" s="123"/>
      <c r="Q32" s="134">
        <v>29</v>
      </c>
      <c r="R32" s="116">
        <f t="shared" si="6"/>
        <v>44498</v>
      </c>
      <c r="S32" s="122"/>
      <c r="T32" s="116">
        <f t="shared" si="7"/>
        <v>44529</v>
      </c>
      <c r="U32" s="117"/>
      <c r="V32" s="114">
        <f t="shared" si="8"/>
        <v>44559</v>
      </c>
      <c r="W32" s="136"/>
      <c r="X32" s="134">
        <v>29</v>
      </c>
      <c r="Y32" s="116">
        <f t="shared" si="9"/>
        <v>44590</v>
      </c>
      <c r="Z32" s="117" t="s">
        <v>108</v>
      </c>
      <c r="AA32" s="450" t="str">
        <f>IF(BH32&lt;&gt;"",BH32,"")</f>
        <v/>
      </c>
      <c r="AB32" s="451"/>
      <c r="AC32" s="114">
        <f t="shared" si="11"/>
        <v>44649</v>
      </c>
      <c r="AD32" s="202"/>
      <c r="AE32" s="138">
        <v>29</v>
      </c>
      <c r="AI32" s="129">
        <f t="shared" si="12"/>
        <v>44315</v>
      </c>
      <c r="AJ32" s="129"/>
      <c r="AK32" s="129">
        <f t="shared" si="13"/>
        <v>44345</v>
      </c>
      <c r="AL32" s="129"/>
      <c r="AM32" s="129">
        <f t="shared" si="14"/>
        <v>44376</v>
      </c>
      <c r="AN32" s="129"/>
      <c r="AO32" s="129"/>
      <c r="AP32" s="129">
        <f t="shared" si="15"/>
        <v>44406</v>
      </c>
      <c r="AQ32" s="129"/>
      <c r="AR32" s="129">
        <f t="shared" si="16"/>
        <v>44437</v>
      </c>
      <c r="AS32" s="129"/>
      <c r="AT32" s="129">
        <f t="shared" si="17"/>
        <v>44468</v>
      </c>
      <c r="AU32" s="129"/>
      <c r="AV32" s="129"/>
      <c r="AW32" s="129"/>
      <c r="AX32" s="129"/>
      <c r="AY32" s="129">
        <f t="shared" si="18"/>
        <v>44498</v>
      </c>
      <c r="AZ32" s="129"/>
      <c r="BA32" s="129">
        <f t="shared" si="19"/>
        <v>44529</v>
      </c>
      <c r="BB32" s="129"/>
      <c r="BC32" s="129">
        <f t="shared" si="20"/>
        <v>44559</v>
      </c>
      <c r="BD32" s="129"/>
      <c r="BE32" s="129"/>
      <c r="BF32" s="129">
        <f t="shared" si="21"/>
        <v>44590</v>
      </c>
      <c r="BG32" s="129"/>
      <c r="BH32" s="129" t="str">
        <f>IF(MONTH(BH31)=MONTH(BH33),BH33,"")</f>
        <v/>
      </c>
      <c r="BI32" s="129"/>
      <c r="BJ32" s="129">
        <f t="shared" si="23"/>
        <v>44649</v>
      </c>
    </row>
    <row r="33" spans="1:62" s="128" customFormat="1" ht="27" customHeight="1" x14ac:dyDescent="0.4">
      <c r="A33" s="155">
        <v>30</v>
      </c>
      <c r="B33" s="156">
        <f t="shared" si="0"/>
        <v>44316</v>
      </c>
      <c r="C33" s="203" t="s">
        <v>135</v>
      </c>
      <c r="D33" s="204">
        <f t="shared" si="1"/>
        <v>44346</v>
      </c>
      <c r="E33" s="205"/>
      <c r="F33" s="156">
        <f t="shared" si="2"/>
        <v>44377</v>
      </c>
      <c r="G33" s="253"/>
      <c r="H33" s="196">
        <v>30</v>
      </c>
      <c r="I33" s="206">
        <f t="shared" si="3"/>
        <v>44407</v>
      </c>
      <c r="J33" s="264" t="s">
        <v>60</v>
      </c>
      <c r="K33" s="207">
        <f t="shared" si="4"/>
        <v>44438</v>
      </c>
      <c r="L33" s="208"/>
      <c r="M33" s="156">
        <f t="shared" si="5"/>
        <v>44469</v>
      </c>
      <c r="N33" s="259" t="s">
        <v>172</v>
      </c>
      <c r="O33" s="159">
        <v>30</v>
      </c>
      <c r="P33" s="186"/>
      <c r="Q33" s="196">
        <v>30</v>
      </c>
      <c r="R33" s="207">
        <f t="shared" si="6"/>
        <v>44499</v>
      </c>
      <c r="S33" s="160"/>
      <c r="T33" s="209">
        <f t="shared" si="7"/>
        <v>44530</v>
      </c>
      <c r="U33" s="122"/>
      <c r="V33" s="210">
        <f t="shared" si="8"/>
        <v>44560</v>
      </c>
      <c r="W33" s="211"/>
      <c r="X33" s="159">
        <v>30</v>
      </c>
      <c r="Y33" s="212">
        <f t="shared" si="9"/>
        <v>44591</v>
      </c>
      <c r="Z33" s="160"/>
      <c r="AA33" s="452"/>
      <c r="AB33" s="453"/>
      <c r="AC33" s="213">
        <f t="shared" si="11"/>
        <v>44650</v>
      </c>
      <c r="AD33" s="214"/>
      <c r="AE33" s="215">
        <v>30</v>
      </c>
      <c r="AI33" s="129">
        <f t="shared" si="12"/>
        <v>44316</v>
      </c>
      <c r="AJ33" s="129"/>
      <c r="AK33" s="129">
        <f t="shared" si="13"/>
        <v>44346</v>
      </c>
      <c r="AL33" s="129"/>
      <c r="AM33" s="129">
        <f t="shared" si="14"/>
        <v>44377</v>
      </c>
      <c r="AN33" s="129"/>
      <c r="AO33" s="129"/>
      <c r="AP33" s="129">
        <f t="shared" si="15"/>
        <v>44407</v>
      </c>
      <c r="AQ33" s="129"/>
      <c r="AR33" s="129">
        <f t="shared" si="16"/>
        <v>44438</v>
      </c>
      <c r="AS33" s="129"/>
      <c r="AT33" s="129">
        <f t="shared" si="17"/>
        <v>44469</v>
      </c>
      <c r="AU33" s="129"/>
      <c r="AV33" s="129"/>
      <c r="AW33" s="129"/>
      <c r="AX33" s="129"/>
      <c r="AY33" s="129">
        <f t="shared" si="18"/>
        <v>44499</v>
      </c>
      <c r="AZ33" s="129"/>
      <c r="BA33" s="129">
        <f t="shared" si="19"/>
        <v>44530</v>
      </c>
      <c r="BB33" s="129"/>
      <c r="BC33" s="129">
        <f t="shared" si="20"/>
        <v>44560</v>
      </c>
      <c r="BD33" s="129"/>
      <c r="BE33" s="129"/>
      <c r="BF33" s="129">
        <f t="shared" si="21"/>
        <v>44591</v>
      </c>
      <c r="BG33" s="129"/>
      <c r="BH33" s="129">
        <f>BH31+1</f>
        <v>44621</v>
      </c>
      <c r="BI33" s="129"/>
      <c r="BJ33" s="129">
        <f t="shared" si="23"/>
        <v>44650</v>
      </c>
    </row>
    <row r="34" spans="1:62" s="128" customFormat="1" ht="27" customHeight="1" thickBot="1" x14ac:dyDescent="0.45">
      <c r="A34" s="216">
        <v>31</v>
      </c>
      <c r="B34" s="435"/>
      <c r="C34" s="436"/>
      <c r="D34" s="217">
        <f t="shared" si="1"/>
        <v>44347</v>
      </c>
      <c r="E34" s="218"/>
      <c r="F34" s="437"/>
      <c r="G34" s="438"/>
      <c r="H34" s="219">
        <v>31</v>
      </c>
      <c r="I34" s="220">
        <f t="shared" si="3"/>
        <v>44408</v>
      </c>
      <c r="J34" s="221"/>
      <c r="K34" s="222">
        <f t="shared" si="4"/>
        <v>44439</v>
      </c>
      <c r="L34" s="223"/>
      <c r="M34" s="437"/>
      <c r="N34" s="438"/>
      <c r="O34" s="224">
        <v>31</v>
      </c>
      <c r="P34" s="225"/>
      <c r="Q34" s="219">
        <v>31</v>
      </c>
      <c r="R34" s="222">
        <f t="shared" si="6"/>
        <v>44500</v>
      </c>
      <c r="S34" s="226" t="s">
        <v>83</v>
      </c>
      <c r="T34" s="439"/>
      <c r="U34" s="440"/>
      <c r="V34" s="227">
        <f t="shared" si="8"/>
        <v>44561</v>
      </c>
      <c r="W34" s="228"/>
      <c r="X34" s="224">
        <v>31</v>
      </c>
      <c r="Y34" s="217">
        <f t="shared" si="9"/>
        <v>44592</v>
      </c>
      <c r="Z34" s="223"/>
      <c r="AA34" s="446"/>
      <c r="AB34" s="447"/>
      <c r="AC34" s="227">
        <f t="shared" si="11"/>
        <v>44651</v>
      </c>
      <c r="AD34" s="229"/>
      <c r="AE34" s="230">
        <v>31</v>
      </c>
      <c r="AI34" s="129"/>
      <c r="AJ34" s="129"/>
      <c r="AK34" s="129">
        <f t="shared" si="13"/>
        <v>44347</v>
      </c>
      <c r="AL34" s="129"/>
      <c r="AM34" s="129"/>
      <c r="AN34" s="129"/>
      <c r="AO34" s="129"/>
      <c r="AP34" s="129">
        <f t="shared" si="15"/>
        <v>44408</v>
      </c>
      <c r="AQ34" s="129"/>
      <c r="AR34" s="129">
        <f t="shared" si="16"/>
        <v>44439</v>
      </c>
      <c r="AS34" s="129"/>
      <c r="AT34" s="129"/>
      <c r="AU34" s="129"/>
      <c r="AV34" s="129"/>
      <c r="AW34" s="129"/>
      <c r="AX34" s="129"/>
      <c r="AY34" s="129">
        <f t="shared" si="18"/>
        <v>44500</v>
      </c>
      <c r="AZ34" s="129"/>
      <c r="BA34" s="129"/>
      <c r="BB34" s="129"/>
      <c r="BC34" s="129">
        <f t="shared" si="20"/>
        <v>44561</v>
      </c>
      <c r="BD34" s="129"/>
      <c r="BE34" s="129"/>
      <c r="BF34" s="129">
        <f t="shared" si="21"/>
        <v>44592</v>
      </c>
      <c r="BG34" s="129"/>
      <c r="BH34" s="129"/>
      <c r="BI34" s="129"/>
      <c r="BJ34" s="129">
        <f t="shared" si="23"/>
        <v>44651</v>
      </c>
    </row>
    <row r="35" spans="1:62" x14ac:dyDescent="0.4">
      <c r="A35" s="231"/>
      <c r="B35" s="232" t="s">
        <v>136</v>
      </c>
      <c r="C35" s="233"/>
      <c r="D35" s="234"/>
      <c r="E35" s="235"/>
      <c r="F35" s="234"/>
      <c r="G35" s="235"/>
      <c r="H35" s="236"/>
      <c r="I35" s="234"/>
      <c r="J35" s="237" t="s">
        <v>150</v>
      </c>
      <c r="K35" s="238"/>
      <c r="L35" s="235"/>
      <c r="M35" s="234"/>
      <c r="N35" s="235"/>
      <c r="O35" s="236"/>
      <c r="P35" s="123"/>
      <c r="Q35" s="236"/>
      <c r="R35" s="234"/>
      <c r="S35" s="235"/>
      <c r="T35" s="234"/>
      <c r="U35" s="235"/>
      <c r="V35" s="234"/>
      <c r="W35" s="239" t="s">
        <v>142</v>
      </c>
      <c r="X35" s="236"/>
      <c r="Y35" s="234"/>
      <c r="Z35" s="235"/>
      <c r="AA35" s="234"/>
      <c r="AB35" s="235"/>
      <c r="AC35" s="427" t="s">
        <v>153</v>
      </c>
      <c r="AD35" s="428"/>
      <c r="AE35" s="236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</row>
    <row r="36" spans="1:62" x14ac:dyDescent="0.4">
      <c r="A36" s="241"/>
      <c r="B36" s="242"/>
      <c r="C36" s="243" t="s">
        <v>141</v>
      </c>
      <c r="D36" s="244"/>
      <c r="E36" s="245" t="s">
        <v>141</v>
      </c>
      <c r="F36" s="244"/>
      <c r="G36" s="245" t="s">
        <v>138</v>
      </c>
      <c r="H36" s="163"/>
      <c r="I36" s="244"/>
      <c r="J36" s="245" t="s">
        <v>139</v>
      </c>
      <c r="K36" s="244"/>
      <c r="L36" s="245" t="s">
        <v>140</v>
      </c>
      <c r="M36" s="244"/>
      <c r="N36" s="245" t="s">
        <v>151</v>
      </c>
      <c r="O36" s="163"/>
      <c r="P36" s="246"/>
      <c r="Q36" s="163"/>
      <c r="R36" s="244"/>
      <c r="S36" s="245" t="s">
        <v>138</v>
      </c>
      <c r="T36" s="244"/>
      <c r="U36" s="245" t="s">
        <v>143</v>
      </c>
      <c r="V36" s="244"/>
      <c r="W36" s="245" t="s">
        <v>152</v>
      </c>
      <c r="X36" s="163"/>
      <c r="Y36" s="244"/>
      <c r="Z36" s="245" t="s">
        <v>137</v>
      </c>
      <c r="AA36" s="244"/>
      <c r="AB36" s="245" t="s">
        <v>141</v>
      </c>
      <c r="AC36" s="429" t="s">
        <v>154</v>
      </c>
      <c r="AD36" s="430"/>
      <c r="AE36" s="163"/>
    </row>
    <row r="37" spans="1:62" x14ac:dyDescent="0.4">
      <c r="C37" s="248">
        <f>初期設定!L5</f>
        <v>18</v>
      </c>
      <c r="E37" s="250">
        <v>21</v>
      </c>
      <c r="G37" s="250">
        <f>初期設定!L7</f>
        <v>22</v>
      </c>
      <c r="J37" s="250">
        <f>初期設定!L8</f>
        <v>14</v>
      </c>
      <c r="L37" s="250">
        <f>初期設定!L9</f>
        <v>5</v>
      </c>
      <c r="N37" s="250">
        <f>初期設定!L10</f>
        <v>20</v>
      </c>
      <c r="S37" s="250">
        <v>22</v>
      </c>
      <c r="U37" s="250">
        <f>初期設定!L12</f>
        <v>19</v>
      </c>
      <c r="W37" s="250">
        <f>初期設定!L13</f>
        <v>17</v>
      </c>
      <c r="Z37" s="250">
        <v>17</v>
      </c>
      <c r="AB37" s="250">
        <v>19</v>
      </c>
      <c r="AD37" s="250">
        <f>初期設定!L16</f>
        <v>16</v>
      </c>
      <c r="AF37" s="250"/>
      <c r="AG37" s="250"/>
    </row>
    <row r="38" spans="1:62" x14ac:dyDescent="0.4">
      <c r="J38" s="250">
        <f>SUM(C37:J37)</f>
        <v>75</v>
      </c>
      <c r="W38" s="250">
        <f>SUM(L37:W37)</f>
        <v>83</v>
      </c>
      <c r="AD38" s="250">
        <f>SUM(Z37:AD37)</f>
        <v>52</v>
      </c>
      <c r="AF38" s="250">
        <f>SUM(C37:AB37,AD37)</f>
        <v>210</v>
      </c>
      <c r="AG38" s="250" t="s">
        <v>144</v>
      </c>
    </row>
    <row r="40" spans="1:62" x14ac:dyDescent="0.4">
      <c r="AD40" s="251"/>
    </row>
    <row r="42" spans="1:62" x14ac:dyDescent="0.4">
      <c r="P42" s="252"/>
    </row>
    <row r="43" spans="1:62" x14ac:dyDescent="0.4">
      <c r="P43" s="252"/>
    </row>
  </sheetData>
  <mergeCells count="34">
    <mergeCell ref="AC35:AD35"/>
    <mergeCell ref="AC36:AD36"/>
    <mergeCell ref="L1:Z1"/>
    <mergeCell ref="AA32:AB32"/>
    <mergeCell ref="AA33:AB33"/>
    <mergeCell ref="R3:S3"/>
    <mergeCell ref="T3:U3"/>
    <mergeCell ref="V3:W3"/>
    <mergeCell ref="Y3:Z3"/>
    <mergeCell ref="AA3:AB3"/>
    <mergeCell ref="AC3:AD3"/>
    <mergeCell ref="M3:N3"/>
    <mergeCell ref="R2:S2"/>
    <mergeCell ref="T2:U2"/>
    <mergeCell ref="V2:W2"/>
    <mergeCell ref="Y2:Z2"/>
    <mergeCell ref="B34:C34"/>
    <mergeCell ref="F34:G34"/>
    <mergeCell ref="M34:N34"/>
    <mergeCell ref="T34:U34"/>
    <mergeCell ref="AA34:AB34"/>
    <mergeCell ref="B3:C3"/>
    <mergeCell ref="D3:E3"/>
    <mergeCell ref="F3:G3"/>
    <mergeCell ref="I3:J3"/>
    <mergeCell ref="K3:L3"/>
    <mergeCell ref="AA2:AB2"/>
    <mergeCell ref="AC2:AD2"/>
    <mergeCell ref="D1:F1"/>
    <mergeCell ref="B2:C2"/>
    <mergeCell ref="D2:E2"/>
    <mergeCell ref="F2:G2"/>
    <mergeCell ref="I2:J2"/>
    <mergeCell ref="M2:N2"/>
  </mergeCells>
  <phoneticPr fontId="3"/>
  <conditionalFormatting sqref="M34:N34 O4:Q34 H4:H34 T34:U34 B34:C34 AA33:AB34 F34:G34 X4:X34">
    <cfRule type="containsText" dxfId="25" priority="10" stopIfTrue="1" operator="containsText" text="日">
      <formula>NOT(ISERROR(SEARCH("日",B4)))</formula>
    </cfRule>
    <cfRule type="containsText" dxfId="24" priority="11" stopIfTrue="1" operator="containsText" text="土">
      <formula>NOT(ISERROR(SEARCH("土",B4)))</formula>
    </cfRule>
  </conditionalFormatting>
  <conditionalFormatting sqref="M4:M33 F4:F33 D4:D34 B4:B33 T4:T33 V4:V34 Y4:Y34 AA4:AA31 AC4:AC34 K4:K34 I4 I6:I22 R4:R34 I24:I34">
    <cfRule type="expression" dxfId="23" priority="12" stopIfTrue="1">
      <formula>COUNTIF(登校日,AI4)&gt;0</formula>
    </cfRule>
    <cfRule type="expression" dxfId="22" priority="13" stopIfTrue="1">
      <formula>OR(WEEKDAY(AI4)=1,WEEKDAY(AI4)=7)</formula>
    </cfRule>
    <cfRule type="expression" dxfId="21" priority="14" stopIfTrue="1">
      <formula>COUNTIF(祝日一覧,AI4)&gt;0</formula>
    </cfRule>
  </conditionalFormatting>
  <conditionalFormatting sqref="S4:S24 C4:C9 J6:J9 N4:N5 L4:L34 AD4:AD34 S26:S34 W4:W34 U4:U33 E4:E34 G4:G33 Z4:Z34 AB4:AB31 J24:J34 C22:C23 C25:C33 C14:C20 N7:N8 N12:N33 J13:J22 J11">
    <cfRule type="expression" dxfId="20" priority="15" stopIfTrue="1">
      <formula>COUNTIF(登校日,AI4)&gt;0</formula>
    </cfRule>
    <cfRule type="expression" dxfId="19" priority="16" stopIfTrue="1">
      <formula>OR(WEEKDAY(AI4)=1,WEEKDAY(AI4)=7)</formula>
    </cfRule>
    <cfRule type="expression" dxfId="18" priority="17" stopIfTrue="1">
      <formula>COUNTIF(祝日一覧,AI4)&gt;0</formula>
    </cfRule>
  </conditionalFormatting>
  <conditionalFormatting sqref="S25">
    <cfRule type="expression" dxfId="17" priority="7" stopIfTrue="1">
      <formula>COUNTIF(登校日,AY25)&gt;0</formula>
    </cfRule>
    <cfRule type="expression" dxfId="16" priority="8" stopIfTrue="1">
      <formula>OR(WEEKDAY(AY25)=1,WEEKDAY(AY25)=7)</formula>
    </cfRule>
    <cfRule type="expression" dxfId="15" priority="9" stopIfTrue="1">
      <formula>COUNTIF(祝日一覧,AY25)&gt;0</formula>
    </cfRule>
  </conditionalFormatting>
  <conditionalFormatting sqref="J4">
    <cfRule type="expression" dxfId="14" priority="4" stopIfTrue="1">
      <formula>COUNTIF(登校日,AP4)&gt;0</formula>
    </cfRule>
    <cfRule type="expression" dxfId="13" priority="5" stopIfTrue="1">
      <formula>OR(WEEKDAY(AP4)=1,WEEKDAY(AP4)=7)</formula>
    </cfRule>
    <cfRule type="expression" dxfId="12" priority="6" stopIfTrue="1">
      <formula>COUNTIF(祝日一覧,AP4)&gt;0</formula>
    </cfRule>
  </conditionalFormatting>
  <conditionalFormatting sqref="C10:C11 J10">
    <cfRule type="expression" dxfId="11" priority="18" stopIfTrue="1">
      <formula>COUNTIF(登校日,AI12)&gt;0</formula>
    </cfRule>
    <cfRule type="expression" dxfId="10" priority="19" stopIfTrue="1">
      <formula>OR(WEEKDAY(AI12)=1,WEEKDAY(AI12)=7)</formula>
    </cfRule>
    <cfRule type="expression" dxfId="9" priority="20" stopIfTrue="1">
      <formula>COUNTIF(祝日一覧,AI12)&gt;0</formula>
    </cfRule>
  </conditionalFormatting>
  <conditionalFormatting sqref="C21 N6">
    <cfRule type="expression" dxfId="8" priority="21" stopIfTrue="1">
      <formula>COUNTIF(登校日,AI9)&gt;0</formula>
    </cfRule>
    <cfRule type="expression" dxfId="7" priority="22" stopIfTrue="1">
      <formula>OR(WEEKDAY(AI9)=1,WEEKDAY(AI9)=7)</formula>
    </cfRule>
    <cfRule type="expression" dxfId="6" priority="23" stopIfTrue="1">
      <formula>COUNTIF(祝日一覧,AI9)&gt;0</formula>
    </cfRule>
  </conditionalFormatting>
  <conditionalFormatting sqref="C24">
    <cfRule type="expression" dxfId="5" priority="1" stopIfTrue="1">
      <formula>COUNTIF(登校日,AI24)&gt;0</formula>
    </cfRule>
    <cfRule type="expression" dxfId="4" priority="2" stopIfTrue="1">
      <formula>OR(WEEKDAY(AI24)=1,WEEKDAY(AI24)=7)</formula>
    </cfRule>
    <cfRule type="expression" dxfId="3" priority="3" stopIfTrue="1">
      <formula>COUNTIF(祝日一覧,AI24)&gt;0</formula>
    </cfRule>
  </conditionalFormatting>
  <conditionalFormatting sqref="N11">
    <cfRule type="expression" dxfId="2" priority="24" stopIfTrue="1">
      <formula>COUNTIF(登校日,AT10)&gt;0</formula>
    </cfRule>
    <cfRule type="expression" dxfId="1" priority="25" stopIfTrue="1">
      <formula>OR(WEEKDAY(AT10)=1,WEEKDAY(AT10)=7)</formula>
    </cfRule>
    <cfRule type="expression" dxfId="0" priority="26" stopIfTrue="1">
      <formula>COUNTIF(祝日一覧,AT10)&gt;0</formula>
    </cfRule>
  </conditionalFormatting>
  <pageMargins left="0.51181102362204722" right="0.19685039370078741" top="0.27559055118110237" bottom="0.31496062992125984" header="0.19685039370078741" footer="0.31496062992125984"/>
  <pageSetup paperSize="12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初期設定</vt:lpstr>
      <vt:lpstr>年間行事</vt:lpstr>
      <vt:lpstr>年間行事 (保護者配布用)</vt:lpstr>
      <vt:lpstr>１月２２日仮</vt:lpstr>
      <vt:lpstr>Sheet1</vt:lpstr>
      <vt:lpstr>'１月２２日仮'!Print_Area</vt:lpstr>
      <vt:lpstr>年間行事!Print_Area</vt:lpstr>
      <vt:lpstr>'年間行事 (保護者配布用)'!Print_Area</vt:lpstr>
      <vt:lpstr>祝日一覧</vt:lpstr>
      <vt:lpstr>登校日</vt:lpstr>
    </vt:vector>
  </TitlesOfParts>
  <Company>南会津町教育委員会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tateiwa</dc:creator>
  <cp:lastModifiedBy>teacher</cp:lastModifiedBy>
  <cp:lastPrinted>2021-03-29T23:03:47Z</cp:lastPrinted>
  <dcterms:created xsi:type="dcterms:W3CDTF">2020-01-21T08:25:11Z</dcterms:created>
  <dcterms:modified xsi:type="dcterms:W3CDTF">2021-04-06T02:18:18Z</dcterms:modified>
</cp:coreProperties>
</file>